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预算目录" sheetId="1" r:id="rId1"/>
    <sheet name="2020年执行情况表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基本养老基础资料表" sheetId="11" r:id="rId11"/>
    <sheet name="基本医疗基础资料表" sheetId="12" r:id="rId12"/>
    <sheet name="失业工伤基础资料表" sheetId="13" r:id="rId13"/>
  </sheets>
  <calcPr calcId="144525"/>
</workbook>
</file>

<file path=xl/sharedStrings.xml><?xml version="1.0" encoding="utf-8"?>
<sst xmlns="http://schemas.openxmlformats.org/spreadsheetml/2006/main" count="614" uniqueCount="265">
  <si>
    <t>目     录</t>
  </si>
  <si>
    <t>表一  2020年社会保险基金预算执行情况表…………………………………………………………………………………………………1</t>
  </si>
  <si>
    <t>表二  2021年社会保险基金预算总表  社预01表……………………………………………………………………………………………2</t>
  </si>
  <si>
    <t>表三  2021年企业职工基本养老保险基金预算表  社预02表………………………………………………………………………………3</t>
  </si>
  <si>
    <t>表四  2021年城乡居民基本养老保险基金预算表  社预03表………………………………………………………………………………4</t>
  </si>
  <si>
    <t>表五  2021年机关事业单位基本养老保险基金预算表  社预04表…………………………………………………………………………5</t>
  </si>
  <si>
    <t>表六  2021年职工基本医疗保险(含生育保险)基金预算表  社预05表……………………………………………………………………6</t>
  </si>
  <si>
    <t>表七  2021年城乡居民基本医疗保险基金预算表  社预06表………………………………………………………………………………8</t>
  </si>
  <si>
    <t>表八  2021年工伤保险基金预算表  社预07表………………………………………………………………………………………………9</t>
  </si>
  <si>
    <t>表九  2021年失业保险基金预算表  社预08表………………………………………………………………………………………………10</t>
  </si>
  <si>
    <t>表十  2021年基本养老保险基础资料表  社预附01表………………………………………………………………………………………11</t>
  </si>
  <si>
    <t>表十一  2021年基本医疗保险基础资料表  社预附02表……………………………………………………………………………………12</t>
  </si>
  <si>
    <t>表十二  2021年失业保险、工伤保险基础资料表  社预附03表……………………………………………………………………………13</t>
  </si>
  <si>
    <t>2020年社会保险基金预算执行情况表</t>
  </si>
  <si>
    <t>单位:万元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</si>
  <si>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</si>
  <si>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</si>
  <si>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</si>
  <si>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</si>
  <si>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</si>
  <si>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</si>
  <si>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</si>
  <si>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</si>
  <si>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</si>
  <si>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上年结余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</si>
  <si>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</si>
  <si>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</si>
  <si>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</si>
  <si>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</si>
  <si>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4.其他收入</t>
  </si>
  <si>
    <t>二、支出</t>
  </si>
  <si>
    <t xml:space="preserve">    其中：1.社会保险待遇支出</t>
  </si>
  <si>
    <t xml:space="preserve">         2.转移性支出</t>
  </si>
  <si>
    <t xml:space="preserve">         3.省级调剂金支出</t>
  </si>
  <si>
    <t xml:space="preserve">         4.其他支出</t>
  </si>
  <si>
    <t>三、本年收支结余</t>
  </si>
  <si>
    <t>四、年末滚存结余</t>
  </si>
  <si>
    <t>2021年社会保险基金预算总表</t>
  </si>
  <si>
    <t>社预01表</t>
  </si>
  <si>
    <t>单位：元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</si>
  <si>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</si>
  <si>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</si>
  <si>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</si>
  <si>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</si>
  <si>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</si>
  <si>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</si>
  <si>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</si>
  <si>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</si>
  <si>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</si>
  <si>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</si>
  <si>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</si>
  <si>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               （中央专用）</t>
  </si>
  <si>
    <t xml:space="preserve">         5.中央调剂资金支出（省级专用）</t>
  </si>
  <si>
    <t>2021年企业职工基本养老保险基金预算表</t>
  </si>
  <si>
    <t>2021年预算数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</si>
  <si>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</si>
  <si>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</si>
  <si>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</si>
  <si>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</si>
  <si>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</si>
  <si>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</si>
  <si>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</si>
  <si>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</si>
  <si>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</si>
  <si>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</si>
  <si>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</si>
  <si>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</si>
  <si>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</si>
  <si>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</si>
  <si>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</si>
  <si>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</si>
  <si>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</si>
  <si>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</si>
  <si>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</si>
  <si>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</si>
  <si>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</si>
  <si>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</si>
  <si>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</si>
  <si>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</si>
  <si>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</si>
  <si>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</si>
  <si>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</si>
  <si>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</si>
  <si>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</si>
  <si>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</si>
  <si>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</si>
  <si>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2021年城乡居民基本养老保险基金预算表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</si>
  <si>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</si>
  <si>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</si>
  <si>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</si>
  <si>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</si>
  <si>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</si>
  <si>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</si>
  <si>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</si>
  <si>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</si>
  <si>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</si>
  <si>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</si>
  <si>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</si>
  <si>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</si>
  <si>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</si>
  <si>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</si>
  <si>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</si>
  <si>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</si>
  <si>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</si>
  <si>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2021年机关事业单位基本养老保险基金预算表</t>
  </si>
  <si>
    <t>社预04表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</si>
  <si>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</si>
  <si>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</si>
  <si>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</si>
  <si>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</si>
  <si>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</si>
  <si>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</si>
  <si>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</si>
  <si>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</si>
  <si>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</si>
  <si>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</si>
  <si>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</si>
  <si>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</si>
  <si>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</si>
  <si>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</si>
  <si>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</si>
  <si>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2021年职工基本医疗保险(含生育保险)基金预算表</t>
  </si>
  <si>
    <t>社预05表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</si>
  <si>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</si>
  <si>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</si>
  <si>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</si>
  <si>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</si>
  <si>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</si>
  <si>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</si>
  <si>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</si>
  <si>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</si>
  <si>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</si>
  <si>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</si>
  <si>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</si>
  <si>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2021年城乡居民基本医疗保险基金预算表</t>
  </si>
  <si>
    <t>社预06表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</si>
  <si>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</si>
  <si>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</si>
  <si>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</si>
  <si>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</si>
  <si>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</si>
  <si>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</si>
  <si>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</si>
  <si>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</si>
  <si>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</si>
  <si>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</si>
  <si>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</si>
  <si>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</si>
  <si>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</si>
  <si>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2021年工伤保险基金预算表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</si>
  <si>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</si>
  <si>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</si>
  <si>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</si>
  <si>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</si>
  <si>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</si>
  <si>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</si>
  <si>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</si>
  <si>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</si>
  <si>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</si>
  <si>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</si>
  <si>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</si>
  <si>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</si>
  <si>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2021年失业保险基金预算表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</si>
  <si>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</si>
  <si>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</si>
  <si>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</si>
  <si>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</si>
  <si>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</si>
  <si>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</si>
  <si>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</si>
  <si>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</si>
  <si>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</si>
  <si>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</si>
  <si>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</si>
  <si>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</si>
  <si>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</si>
  <si>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</si>
  <si>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</si>
  <si>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</si>
  <si>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</si>
  <si>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2021年基本养老保险基础资料表</t>
  </si>
  <si>
    <t>社预附01表</t>
  </si>
  <si>
    <t>单位</t>
  </si>
  <si>
    <t>2020年执行数</t>
  </si>
  <si>
    <t>一、企业职工基本养老保险</t>
  </si>
  <si>
    <t xml:space="preserve">       (1)上年末累计欠费</t>
  </si>
  <si>
    <t>元</t>
  </si>
  <si>
    <t xml:space="preserve">   (一)参保人数</t>
  </si>
  <si>
    <t>人</t>
  </si>
  <si>
    <t xml:space="preserve">       (2)本年补缴以前年度欠费</t>
  </si>
  <si>
    <t>　     1.在职职工</t>
  </si>
  <si>
    <t xml:space="preserve">       (3)本年新增欠费</t>
  </si>
  <si>
    <t xml:space="preserve">元
</t>
  </si>
  <si>
    <t xml:space="preserve">         其中：个人身份参保</t>
  </si>
  <si>
    <t xml:space="preserve">       (4)年末累计欠费</t>
  </si>
  <si>
    <t>　   　2.离休人员</t>
  </si>
  <si>
    <t xml:space="preserve">     3.本年预缴以后年度基本养老保险费</t>
  </si>
  <si>
    <t xml:space="preserve">       3.退休、退职人员</t>
  </si>
  <si>
    <t xml:space="preserve">     4.一次性补缴以前年度基本养老保险费</t>
  </si>
  <si>
    <t xml:space="preserve">        (1)当年新增退休退职人员</t>
  </si>
  <si>
    <t>二、城乡居民基本养老保险</t>
  </si>
  <si>
    <t xml:space="preserve"> 　     (2)当年死亡退休退职人员</t>
  </si>
  <si>
    <t xml:space="preserve">   (一)16－59周岁参保缴费人数</t>
  </si>
  <si>
    <t xml:space="preserve">   (二)缴费人数</t>
  </si>
  <si>
    <t xml:space="preserve">   (二)实际领取待遇人员</t>
  </si>
  <si>
    <t xml:space="preserve">       其中：个人身份缴费</t>
  </si>
  <si>
    <t xml:space="preserve">   (三)人均缴费水平</t>
  </si>
  <si>
    <t>元/年</t>
  </si>
  <si>
    <t xml:space="preserve">   (三)缴费基数总额</t>
  </si>
  <si>
    <t xml:space="preserve">   (四)人均财政对缴费补贴水平</t>
  </si>
  <si>
    <t>　　   1.单位</t>
  </si>
  <si>
    <t>三、机关事业单位基本养老保险</t>
  </si>
  <si>
    <t>　   　2.个人</t>
  </si>
  <si>
    <t xml:space="preserve">         其中：个人身份缴费基数总额</t>
  </si>
  <si>
    <t>　      1.在职职工</t>
  </si>
  <si>
    <t xml:space="preserve">   (四)缴费费率</t>
  </si>
  <si>
    <t>%</t>
  </si>
  <si>
    <t>　    　2.退休、退职人员</t>
  </si>
  <si>
    <t xml:space="preserve">       1.单位缴费费率</t>
  </si>
  <si>
    <t xml:space="preserve">       2.职工个人缴费费率</t>
  </si>
  <si>
    <t xml:space="preserve">       3.以个人身份参保缴费费率</t>
  </si>
  <si>
    <t xml:space="preserve">   　　1.单位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</si>
  <si>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</si>
  <si>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</si>
  <si>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</si>
  <si>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</si>
  <si>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</si>
  <si>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>2021年基本医疗保险基础资料表</t>
  </si>
  <si>
    <t>社预附02表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</si>
  <si>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</si>
  <si>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</si>
  <si>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</si>
  <si>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</si>
  <si>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</si>
  <si>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</si>
  <si>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</si>
  <si>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</si>
  <si>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</si>
  <si>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</si>
  <si>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</si>
  <si>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</si>
  <si>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</si>
  <si>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</si>
  <si>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</si>
  <si>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</si>
  <si>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</si>
  <si>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</si>
  <si>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</si>
  <si>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</si>
  <si>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</si>
  <si>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</si>
  <si>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2021年失业保险、工伤保险基础资料表</t>
  </si>
  <si>
    <t>社预附03表</t>
  </si>
  <si>
    <t>一、失业保险</t>
  </si>
  <si>
    <t xml:space="preserve">   (八)享受稳定岗位补贴企
       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</si>
  <si>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</si>
  <si>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</si>
  <si>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</si>
  <si>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</si>
  <si>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</si>
  <si>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</si>
  <si>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</si>
  <si>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</si>
  <si>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(七)代缴医疗保险人月数</t>
  </si>
  <si>
    <t xml:space="preserve">  （七)享受工伤保险待遇全年累计人数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</si>
</sst>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;;"/>
    <numFmt numFmtId="177" formatCode="#,##0_ ;\-#,##0"/>
    <numFmt numFmtId="178" formatCode="#,##0.00_ ;\-#,##0.00;;"/>
    <numFmt numFmtId="179" formatCode="#,##0.00_ ;\-#,##0.00"/>
    <numFmt numFmtId="180" formatCode="#,##0.00;[Red]#,##0.00"/>
    <numFmt numFmtId="181" formatCode="#,##0.00_ "/>
    <numFmt numFmtId="182" formatCode="#,##0_ "/>
  </numFmts>
  <fonts count="37">
    <font>
      <sz val="1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24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@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华文中宋"/>
      <charset val="134"/>
    </font>
    <font>
      <sz val="11"/>
      <color rgb="FF000000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24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Arial Narrow"/>
      <charset val="134"/>
    </font>
    <font>
      <b/>
      <sz val="2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1" borderId="3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33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4" borderId="32" applyNumberFormat="0" applyAlignment="0" applyProtection="0">
      <alignment vertical="center"/>
    </xf>
    <xf numFmtId="0" fontId="34" fillId="14" borderId="36" applyNumberFormat="0" applyAlignment="0" applyProtection="0">
      <alignment vertical="center"/>
    </xf>
    <xf numFmtId="0" fontId="18" fillId="6" borderId="3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0" fillId="0" borderId="0">
      <protection locked="0"/>
    </xf>
  </cellStyleXfs>
  <cellXfs count="196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49" applyFont="1" applyFill="1" applyBorder="1" applyAlignment="1" applyProtection="1"/>
    <xf numFmtId="49" fontId="3" fillId="3" borderId="0" xfId="49" applyNumberFormat="1" applyFont="1" applyFill="1" applyBorder="1" applyAlignment="1" applyProtection="1">
      <alignment horizontal="center" vertical="center"/>
    </xf>
    <xf numFmtId="0" fontId="3" fillId="3" borderId="0" xfId="49" applyFont="1" applyFill="1" applyBorder="1" applyAlignment="1" applyProtection="1">
      <alignment horizontal="center" vertical="center"/>
    </xf>
    <xf numFmtId="49" fontId="4" fillId="2" borderId="1" xfId="49" applyNumberFormat="1" applyFont="1" applyFill="1" applyBorder="1" applyAlignment="1" applyProtection="1">
      <alignment vertical="center"/>
    </xf>
    <xf numFmtId="49" fontId="4" fillId="2" borderId="1" xfId="49" applyNumberFormat="1" applyFont="1" applyFill="1" applyBorder="1" applyAlignment="1" applyProtection="1">
      <alignment horizontal="center" vertical="center"/>
    </xf>
    <xf numFmtId="49" fontId="4" fillId="2" borderId="1" xfId="49" applyNumberFormat="1" applyFont="1" applyFill="1" applyBorder="1" applyAlignment="1" applyProtection="1">
      <alignment horizontal="right" vertical="center"/>
    </xf>
    <xf numFmtId="49" fontId="4" fillId="2" borderId="2" xfId="49" applyNumberFormat="1" applyFont="1" applyFill="1" applyBorder="1" applyAlignment="1" applyProtection="1">
      <alignment horizontal="center" vertical="center"/>
    </xf>
    <xf numFmtId="49" fontId="4" fillId="2" borderId="3" xfId="49" applyNumberFormat="1" applyFont="1" applyFill="1" applyBorder="1" applyAlignment="1" applyProtection="1">
      <alignment horizontal="center" vertical="center"/>
    </xf>
    <xf numFmtId="49" fontId="4" fillId="2" borderId="4" xfId="49" applyNumberFormat="1" applyFont="1" applyFill="1" applyBorder="1" applyAlignment="1" applyProtection="1">
      <alignment horizontal="center" vertical="center"/>
    </xf>
    <xf numFmtId="49" fontId="4" fillId="2" borderId="2" xfId="49" applyNumberFormat="1" applyFont="1" applyFill="1" applyBorder="1" applyAlignment="1" applyProtection="1">
      <alignment vertical="center"/>
    </xf>
    <xf numFmtId="49" fontId="5" fillId="2" borderId="2" xfId="49" applyNumberFormat="1" applyFont="1" applyFill="1" applyBorder="1" applyAlignment="1" applyProtection="1">
      <alignment horizontal="center" vertical="center"/>
    </xf>
    <xf numFmtId="49" fontId="5" fillId="2" borderId="5" xfId="49" applyNumberFormat="1" applyFont="1" applyFill="1" applyBorder="1" applyAlignment="1" applyProtection="1">
      <alignment horizontal="center" vertical="center"/>
    </xf>
    <xf numFmtId="49" fontId="4" fillId="2" borderId="6" xfId="49" applyNumberFormat="1" applyFont="1" applyFill="1" applyBorder="1" applyAlignment="1" applyProtection="1">
      <alignment vertical="center" wrapText="1"/>
    </xf>
    <xf numFmtId="49" fontId="4" fillId="2" borderId="6" xfId="49" applyNumberFormat="1" applyFont="1" applyFill="1" applyBorder="1" applyAlignment="1" applyProtection="1">
      <alignment horizontal="center" vertical="center"/>
    </xf>
    <xf numFmtId="177" fontId="5" fillId="2" borderId="6" xfId="49" applyNumberFormat="1" applyFont="1" applyFill="1" applyBorder="1" applyAlignment="1" applyProtection="1">
      <alignment horizontal="right" vertical="center"/>
    </xf>
    <xf numFmtId="176" fontId="5" fillId="2" borderId="6" xfId="49" applyNumberFormat="1" applyFont="1" applyFill="1" applyBorder="1" applyAlignment="1" applyProtection="1">
      <alignment vertical="center"/>
    </xf>
    <xf numFmtId="49" fontId="4" fillId="2" borderId="4" xfId="49" applyNumberFormat="1" applyFont="1" applyFill="1" applyBorder="1" applyAlignment="1" applyProtection="1">
      <alignment vertical="center" wrapText="1"/>
    </xf>
    <xf numFmtId="177" fontId="5" fillId="2" borderId="4" xfId="49" applyNumberFormat="1" applyFont="1" applyFill="1" applyBorder="1" applyAlignment="1" applyProtection="1">
      <alignment horizontal="right" vertical="center"/>
    </xf>
    <xf numFmtId="177" fontId="5" fillId="2" borderId="7" xfId="49" applyNumberFormat="1" applyFont="1" applyFill="1" applyBorder="1" applyAlignment="1" applyProtection="1">
      <alignment horizontal="right" vertical="center"/>
    </xf>
    <xf numFmtId="49" fontId="4" fillId="2" borderId="6" xfId="49" applyNumberFormat="1" applyFont="1" applyFill="1" applyBorder="1" applyAlignment="1" applyProtection="1">
      <alignment vertical="center"/>
    </xf>
    <xf numFmtId="0" fontId="4" fillId="2" borderId="6" xfId="49" applyFont="1" applyFill="1" applyBorder="1" applyAlignment="1" applyProtection="1">
      <alignment vertical="center"/>
    </xf>
    <xf numFmtId="0" fontId="4" fillId="2" borderId="6" xfId="49" applyFont="1" applyFill="1" applyBorder="1" applyAlignment="1" applyProtection="1">
      <alignment horizontal="center" vertical="center"/>
    </xf>
    <xf numFmtId="49" fontId="4" fillId="2" borderId="6" xfId="49" applyNumberFormat="1" applyFont="1" applyFill="1" applyBorder="1" applyAlignment="1" applyProtection="1">
      <alignment horizontal="left" vertical="center"/>
    </xf>
    <xf numFmtId="49" fontId="5" fillId="2" borderId="6" xfId="49" applyNumberFormat="1" applyFont="1" applyFill="1" applyBorder="1" applyAlignment="1" applyProtection="1">
      <alignment horizontal="center" vertical="center"/>
    </xf>
    <xf numFmtId="179" fontId="5" fillId="2" borderId="6" xfId="49" applyNumberFormat="1" applyFont="1" applyFill="1" applyBorder="1" applyAlignment="1" applyProtection="1">
      <alignment horizontal="right" vertical="center"/>
    </xf>
    <xf numFmtId="49" fontId="4" fillId="2" borderId="6" xfId="49" applyNumberFormat="1" applyFont="1" applyFill="1" applyBorder="1" applyAlignment="1" applyProtection="1">
      <alignment horizontal="center" vertical="center" wrapText="1"/>
    </xf>
    <xf numFmtId="49" fontId="4" fillId="2" borderId="6" xfId="49" applyNumberFormat="1" applyFont="1" applyFill="1" applyBorder="1" applyAlignment="1" applyProtection="1">
      <alignment horizontal="left" vertical="center" wrapText="1"/>
    </xf>
    <xf numFmtId="176" fontId="5" fillId="2" borderId="6" xfId="49" applyNumberFormat="1" applyFont="1" applyFill="1" applyBorder="1" applyAlignment="1" applyProtection="1">
      <alignment horizontal="right" vertical="center"/>
    </xf>
    <xf numFmtId="49" fontId="6" fillId="3" borderId="8" xfId="49" applyNumberFormat="1" applyFont="1" applyFill="1" applyBorder="1" applyAlignment="1" applyProtection="1">
      <alignment vertical="center"/>
    </xf>
    <xf numFmtId="49" fontId="6" fillId="3" borderId="8" xfId="49" applyNumberFormat="1" applyFont="1" applyFill="1" applyBorder="1" applyAlignment="1" applyProtection="1">
      <alignment horizontal="center" vertical="center"/>
    </xf>
    <xf numFmtId="0" fontId="6" fillId="3" borderId="8" xfId="49" applyFont="1" applyFill="1" applyBorder="1" applyAlignment="1" applyProtection="1">
      <alignment vertical="center"/>
    </xf>
    <xf numFmtId="0" fontId="6" fillId="3" borderId="8" xfId="49" applyFont="1" applyFill="1" applyBorder="1" applyAlignment="1" applyProtection="1">
      <alignment horizontal="right" vertical="center"/>
    </xf>
    <xf numFmtId="49" fontId="4" fillId="2" borderId="9" xfId="49" applyNumberFormat="1" applyFont="1" applyFill="1" applyBorder="1" applyAlignment="1" applyProtection="1">
      <alignment vertical="center"/>
    </xf>
    <xf numFmtId="49" fontId="4" fillId="2" borderId="9" xfId="49" applyNumberFormat="1" applyFont="1" applyFill="1" applyBorder="1" applyAlignment="1" applyProtection="1">
      <alignment horizontal="right" vertical="center"/>
    </xf>
    <xf numFmtId="49" fontId="4" fillId="2" borderId="10" xfId="49" applyNumberFormat="1" applyFont="1" applyFill="1" applyBorder="1" applyAlignment="1" applyProtection="1">
      <alignment horizontal="center" vertical="center"/>
    </xf>
    <xf numFmtId="178" fontId="4" fillId="2" borderId="6" xfId="49" applyNumberFormat="1" applyFont="1" applyFill="1" applyBorder="1" applyAlignment="1" applyProtection="1">
      <alignment horizontal="right" vertical="center"/>
    </xf>
    <xf numFmtId="176" fontId="4" fillId="2" borderId="2" xfId="49" applyNumberFormat="1" applyFont="1" applyFill="1" applyBorder="1" applyAlignment="1" applyProtection="1">
      <alignment horizontal="right" vertical="center"/>
    </xf>
    <xf numFmtId="176" fontId="4" fillId="2" borderId="10" xfId="49" applyNumberFormat="1" applyFont="1" applyFill="1" applyBorder="1" applyAlignment="1" applyProtection="1">
      <alignment horizontal="right" vertical="center"/>
    </xf>
    <xf numFmtId="49" fontId="4" fillId="2" borderId="4" xfId="49" applyNumberFormat="1" applyFont="1" applyFill="1" applyBorder="1" applyAlignment="1" applyProtection="1">
      <alignment vertical="center"/>
    </xf>
    <xf numFmtId="49" fontId="4" fillId="2" borderId="11" xfId="49" applyNumberFormat="1" applyFont="1" applyFill="1" applyBorder="1" applyAlignment="1" applyProtection="1">
      <alignment horizontal="center" vertical="center"/>
    </xf>
    <xf numFmtId="49" fontId="4" fillId="2" borderId="7" xfId="49" applyNumberFormat="1" applyFont="1" applyFill="1" applyBorder="1" applyAlignment="1" applyProtection="1">
      <alignment horizontal="center" vertical="center"/>
    </xf>
    <xf numFmtId="49" fontId="4" fillId="2" borderId="12" xfId="49" applyNumberFormat="1" applyFont="1" applyFill="1" applyBorder="1" applyAlignment="1" applyProtection="1">
      <alignment horizontal="center" vertical="center"/>
    </xf>
    <xf numFmtId="178" fontId="4" fillId="2" borderId="4" xfId="49" applyNumberFormat="1" applyFont="1" applyFill="1" applyBorder="1" applyAlignment="1" applyProtection="1">
      <alignment horizontal="right" vertical="center"/>
    </xf>
    <xf numFmtId="178" fontId="4" fillId="2" borderId="7" xfId="49" applyNumberFormat="1" applyFont="1" applyFill="1" applyBorder="1" applyAlignment="1" applyProtection="1">
      <alignment horizontal="right" vertical="center"/>
    </xf>
    <xf numFmtId="178" fontId="5" fillId="2" borderId="6" xfId="49" applyNumberFormat="1" applyFont="1" applyFill="1" applyBorder="1" applyAlignment="1" applyProtection="1">
      <alignment horizontal="right" vertical="center"/>
    </xf>
    <xf numFmtId="49" fontId="3" fillId="3" borderId="0" xfId="49" applyNumberFormat="1" applyFont="1" applyFill="1" applyBorder="1" applyAlignment="1" applyProtection="1">
      <alignment horizontal="center" vertical="center" wrapText="1"/>
    </xf>
    <xf numFmtId="0" fontId="3" fillId="3" borderId="0" xfId="49" applyFont="1" applyFill="1" applyBorder="1" applyAlignment="1" applyProtection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49" fontId="4" fillId="2" borderId="1" xfId="49" applyNumberFormat="1" applyFont="1" applyFill="1" applyBorder="1" applyAlignment="1" applyProtection="1">
      <alignment vertical="center" wrapText="1"/>
    </xf>
    <xf numFmtId="49" fontId="4" fillId="2" borderId="2" xfId="49" applyNumberFormat="1" applyFont="1" applyFill="1" applyBorder="1" applyAlignment="1" applyProtection="1">
      <alignment horizontal="center" vertical="center" wrapText="1"/>
    </xf>
    <xf numFmtId="49" fontId="4" fillId="2" borderId="2" xfId="49" applyNumberFormat="1" applyFont="1" applyFill="1" applyBorder="1" applyAlignment="1" applyProtection="1">
      <alignment horizontal="left" vertical="center" wrapText="1"/>
    </xf>
    <xf numFmtId="49" fontId="4" fillId="2" borderId="13" xfId="49" applyNumberFormat="1" applyFont="1" applyFill="1" applyBorder="1" applyAlignment="1" applyProtection="1">
      <alignment horizontal="center" vertical="center"/>
    </xf>
    <xf numFmtId="178" fontId="4" fillId="2" borderId="10" xfId="49" applyNumberFormat="1" applyFont="1" applyFill="1" applyBorder="1" applyAlignment="1" applyProtection="1">
      <alignment horizontal="right" vertical="center"/>
    </xf>
    <xf numFmtId="178" fontId="4" fillId="2" borderId="12" xfId="49" applyNumberFormat="1" applyFont="1" applyFill="1" applyBorder="1" applyAlignment="1" applyProtection="1">
      <alignment horizontal="right" vertical="center"/>
    </xf>
    <xf numFmtId="49" fontId="4" fillId="2" borderId="4" xfId="49" applyNumberFormat="1" applyFont="1" applyFill="1" applyBorder="1" applyAlignment="1" applyProtection="1">
      <alignment horizontal="left" vertical="center" wrapText="1"/>
    </xf>
    <xf numFmtId="176" fontId="4" fillId="2" borderId="6" xfId="49" applyNumberFormat="1" applyFont="1" applyFill="1" applyBorder="1" applyAlignment="1" applyProtection="1">
      <alignment horizontal="right" vertical="center"/>
    </xf>
    <xf numFmtId="176" fontId="4" fillId="2" borderId="11" xfId="49" applyNumberFormat="1" applyFont="1" applyFill="1" applyBorder="1" applyAlignment="1" applyProtection="1">
      <alignment horizontal="right" vertical="center"/>
    </xf>
    <xf numFmtId="178" fontId="4" fillId="2" borderId="2" xfId="49" applyNumberFormat="1" applyFont="1" applyFill="1" applyBorder="1" applyAlignment="1" applyProtection="1">
      <alignment horizontal="right" vertical="center"/>
    </xf>
    <xf numFmtId="49" fontId="4" fillId="2" borderId="13" xfId="49" applyNumberFormat="1" applyFont="1" applyFill="1" applyBorder="1" applyAlignment="1" applyProtection="1">
      <alignment horizontal="center" vertical="center" wrapText="1"/>
    </xf>
    <xf numFmtId="49" fontId="4" fillId="2" borderId="14" xfId="49" applyNumberFormat="1" applyFont="1" applyFill="1" applyBorder="1" applyAlignment="1" applyProtection="1">
      <alignment horizontal="center" vertical="center"/>
    </xf>
    <xf numFmtId="49" fontId="4" fillId="2" borderId="15" xfId="49" applyNumberFormat="1" applyFont="1" applyFill="1" applyBorder="1" applyAlignment="1" applyProtection="1">
      <alignment horizontal="left" vertical="center" wrapText="1"/>
    </xf>
    <xf numFmtId="49" fontId="4" fillId="2" borderId="14" xfId="49" applyNumberFormat="1" applyFont="1" applyFill="1" applyBorder="1" applyAlignment="1" applyProtection="1">
      <alignment horizontal="center" vertical="center" wrapText="1"/>
    </xf>
    <xf numFmtId="49" fontId="4" fillId="2" borderId="16" xfId="49" applyNumberFormat="1" applyFont="1" applyFill="1" applyBorder="1" applyAlignment="1" applyProtection="1">
      <alignment horizontal="center" vertical="center" wrapText="1"/>
    </xf>
    <xf numFmtId="49" fontId="4" fillId="2" borderId="10" xfId="49" applyNumberFormat="1" applyFont="1" applyFill="1" applyBorder="1" applyAlignment="1" applyProtection="1">
      <alignment horizontal="center" vertical="center" wrapText="1"/>
    </xf>
    <xf numFmtId="49" fontId="4" fillId="2" borderId="7" xfId="49" applyNumberFormat="1" applyFont="1" applyFill="1" applyBorder="1" applyAlignment="1" applyProtection="1">
      <alignment horizontal="center" vertical="center" wrapText="1"/>
    </xf>
    <xf numFmtId="49" fontId="4" fillId="2" borderId="13" xfId="49" applyNumberFormat="1" applyFont="1" applyFill="1" applyBorder="1" applyAlignment="1" applyProtection="1">
      <alignment horizontal="left" vertical="center" wrapText="1"/>
    </xf>
    <xf numFmtId="49" fontId="4" fillId="2" borderId="16" xfId="49" applyNumberFormat="1" applyFont="1" applyFill="1" applyBorder="1" applyAlignment="1" applyProtection="1">
      <alignment horizontal="center" vertical="center"/>
    </xf>
    <xf numFmtId="49" fontId="4" fillId="2" borderId="15" xfId="49" applyNumberFormat="1" applyFont="1" applyFill="1" applyBorder="1" applyAlignment="1" applyProtection="1">
      <alignment horizontal="center" vertical="center"/>
    </xf>
    <xf numFmtId="178" fontId="4" fillId="2" borderId="11" xfId="49" applyNumberFormat="1" applyFont="1" applyFill="1" applyBorder="1" applyAlignment="1" applyProtection="1">
      <alignment horizontal="right" vertical="center"/>
    </xf>
    <xf numFmtId="49" fontId="4" fillId="2" borderId="12" xfId="49" applyNumberFormat="1" applyFont="1" applyFill="1" applyBorder="1" applyAlignment="1" applyProtection="1">
      <alignment horizontal="left" vertical="center" wrapText="1"/>
    </xf>
    <xf numFmtId="49" fontId="4" fillId="2" borderId="12" xfId="49" applyNumberFormat="1" applyFont="1" applyFill="1" applyBorder="1" applyAlignment="1" applyProtection="1">
      <alignment horizontal="center" vertical="center" wrapText="1"/>
    </xf>
    <xf numFmtId="176" fontId="4" fillId="2" borderId="12" xfId="49" applyNumberFormat="1" applyFont="1" applyFill="1" applyBorder="1" applyAlignment="1" applyProtection="1">
      <alignment horizontal="right" vertical="center"/>
    </xf>
    <xf numFmtId="49" fontId="4" fillId="2" borderId="11" xfId="49" applyNumberFormat="1" applyFont="1" applyFill="1" applyBorder="1" applyAlignment="1" applyProtection="1">
      <alignment vertical="center"/>
    </xf>
    <xf numFmtId="0" fontId="4" fillId="2" borderId="8" xfId="49" applyFont="1" applyFill="1" applyBorder="1" applyAlignment="1" applyProtection="1">
      <alignment vertical="center"/>
    </xf>
    <xf numFmtId="49" fontId="4" fillId="2" borderId="8" xfId="49" applyNumberFormat="1" applyFont="1" applyFill="1" applyBorder="1" applyAlignment="1" applyProtection="1">
      <alignment horizontal="right" vertical="center"/>
    </xf>
    <xf numFmtId="49" fontId="4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horizontal="right" vertical="center"/>
    </xf>
    <xf numFmtId="49" fontId="4" fillId="2" borderId="17" xfId="49" applyNumberFormat="1" applyFont="1" applyFill="1" applyBorder="1" applyAlignment="1" applyProtection="1">
      <alignment vertical="center"/>
    </xf>
    <xf numFmtId="49" fontId="4" fillId="2" borderId="17" xfId="49" applyNumberFormat="1" applyFont="1" applyFill="1" applyBorder="1" applyAlignment="1" applyProtection="1">
      <alignment vertical="center" wrapText="1"/>
    </xf>
    <xf numFmtId="49" fontId="4" fillId="2" borderId="3" xfId="49" applyNumberFormat="1" applyFont="1" applyFill="1" applyBorder="1" applyAlignment="1" applyProtection="1">
      <alignment vertical="center"/>
    </xf>
    <xf numFmtId="49" fontId="4" fillId="2" borderId="18" xfId="49" applyNumberFormat="1" applyFont="1" applyFill="1" applyBorder="1" applyAlignment="1" applyProtection="1">
      <alignment vertical="center"/>
    </xf>
    <xf numFmtId="178" fontId="4" fillId="2" borderId="13" xfId="49" applyNumberFormat="1" applyFont="1" applyFill="1" applyBorder="1" applyAlignment="1" applyProtection="1">
      <alignment horizontal="right" vertical="center"/>
    </xf>
    <xf numFmtId="49" fontId="4" fillId="2" borderId="15" xfId="49" applyNumberFormat="1" applyFont="1" applyFill="1" applyBorder="1" applyAlignment="1" applyProtection="1">
      <alignment vertical="center"/>
    </xf>
    <xf numFmtId="178" fontId="4" fillId="2" borderId="15" xfId="49" applyNumberFormat="1" applyFont="1" applyFill="1" applyBorder="1" applyAlignment="1" applyProtection="1">
      <alignment horizontal="right" vertical="center"/>
    </xf>
    <xf numFmtId="178" fontId="4" fillId="2" borderId="17" xfId="49" applyNumberFormat="1" applyFont="1" applyFill="1" applyBorder="1" applyAlignment="1" applyProtection="1">
      <alignment horizontal="right" vertical="center"/>
    </xf>
    <xf numFmtId="49" fontId="4" fillId="2" borderId="19" xfId="49" applyNumberFormat="1" applyFont="1" applyFill="1" applyBorder="1" applyAlignment="1" applyProtection="1">
      <alignment horizontal="center" vertical="center"/>
    </xf>
    <xf numFmtId="180" fontId="4" fillId="3" borderId="6" xfId="49" applyNumberFormat="1" applyFont="1" applyFill="1" applyBorder="1" applyAlignment="1" applyProtection="1">
      <alignment horizontal="center" vertical="center" wrapText="1"/>
    </xf>
    <xf numFmtId="49" fontId="7" fillId="2" borderId="0" xfId="49" applyNumberFormat="1" applyFont="1" applyFill="1" applyBorder="1" applyAlignment="1" applyProtection="1">
      <alignment horizontal="center" vertical="center"/>
    </xf>
    <xf numFmtId="49" fontId="4" fillId="2" borderId="20" xfId="49" applyNumberFormat="1" applyFont="1" applyFill="1" applyBorder="1" applyAlignment="1" applyProtection="1">
      <alignment vertical="center"/>
    </xf>
    <xf numFmtId="181" fontId="8" fillId="3" borderId="6" xfId="49" applyNumberFormat="1" applyFont="1" applyFill="1" applyBorder="1" applyAlignment="1" applyProtection="1">
      <alignment horizontal="center" vertical="center" wrapText="1"/>
    </xf>
    <xf numFmtId="49" fontId="4" fillId="2" borderId="17" xfId="49" applyNumberFormat="1" applyFont="1" applyFill="1" applyBorder="1" applyAlignment="1" applyProtection="1">
      <alignment horizontal="center" vertical="center"/>
    </xf>
    <xf numFmtId="49" fontId="6" fillId="3" borderId="0" xfId="49" applyNumberFormat="1" applyFont="1" applyFill="1" applyBorder="1" applyAlignment="1" applyProtection="1">
      <alignment vertical="center"/>
    </xf>
    <xf numFmtId="0" fontId="6" fillId="3" borderId="0" xfId="49" applyFont="1" applyFill="1" applyBorder="1" applyAlignment="1" applyProtection="1">
      <alignment vertical="center"/>
    </xf>
    <xf numFmtId="0" fontId="6" fillId="3" borderId="0" xfId="49" applyFont="1" applyFill="1" applyBorder="1" applyAlignment="1" applyProtection="1">
      <alignment horizontal="right" vertical="center"/>
    </xf>
    <xf numFmtId="0" fontId="3" fillId="3" borderId="0" xfId="49" applyFont="1" applyFill="1" applyBorder="1" applyAlignment="1" applyProtection="1">
      <alignment horizontal="left" vertical="center"/>
    </xf>
    <xf numFmtId="49" fontId="7" fillId="2" borderId="0" xfId="49" applyNumberFormat="1" applyFont="1" applyFill="1" applyBorder="1" applyAlignment="1" applyProtection="1">
      <alignment horizontal="left" vertical="center"/>
    </xf>
    <xf numFmtId="49" fontId="4" fillId="2" borderId="0" xfId="49" applyNumberFormat="1" applyFont="1" applyFill="1" applyBorder="1" applyAlignment="1" applyProtection="1">
      <alignment horizontal="right" vertical="center"/>
    </xf>
    <xf numFmtId="49" fontId="4" fillId="2" borderId="1" xfId="49" applyNumberFormat="1" applyFont="1" applyFill="1" applyBorder="1" applyAlignment="1" applyProtection="1">
      <alignment horizontal="left" vertical="center"/>
    </xf>
    <xf numFmtId="49" fontId="4" fillId="2" borderId="2" xfId="49" applyNumberFormat="1" applyFont="1" applyFill="1" applyBorder="1" applyAlignment="1" applyProtection="1">
      <alignment vertical="center" shrinkToFit="1"/>
    </xf>
    <xf numFmtId="49" fontId="4" fillId="2" borderId="2" xfId="49" applyNumberFormat="1" applyFont="1" applyFill="1" applyBorder="1" applyAlignment="1" applyProtection="1">
      <alignment horizontal="left" vertical="center"/>
    </xf>
    <xf numFmtId="49" fontId="4" fillId="2" borderId="4" xfId="49" applyNumberFormat="1" applyFont="1" applyFill="1" applyBorder="1" applyAlignment="1" applyProtection="1">
      <alignment vertical="center" shrinkToFit="1"/>
    </xf>
    <xf numFmtId="49" fontId="4" fillId="2" borderId="11" xfId="49" applyNumberFormat="1" applyFont="1" applyFill="1" applyBorder="1" applyAlignment="1" applyProtection="1">
      <alignment vertical="center" shrinkToFit="1"/>
    </xf>
    <xf numFmtId="49" fontId="4" fillId="2" borderId="15" xfId="49" applyNumberFormat="1" applyFont="1" applyFill="1" applyBorder="1" applyAlignment="1" applyProtection="1">
      <alignment vertical="center" shrinkToFit="1"/>
    </xf>
    <xf numFmtId="49" fontId="4" fillId="2" borderId="4" xfId="49" applyNumberFormat="1" applyFont="1" applyFill="1" applyBorder="1" applyAlignment="1" applyProtection="1">
      <alignment horizontal="center" vertical="center" shrinkToFit="1"/>
    </xf>
    <xf numFmtId="49" fontId="4" fillId="2" borderId="8" xfId="49" applyNumberFormat="1" applyFont="1" applyFill="1" applyBorder="1" applyAlignment="1" applyProtection="1">
      <alignment horizontal="center" vertical="center"/>
    </xf>
    <xf numFmtId="0" fontId="4" fillId="2" borderId="8" xfId="49" applyFont="1" applyFill="1" applyBorder="1" applyAlignment="1" applyProtection="1"/>
    <xf numFmtId="0" fontId="4" fillId="2" borderId="8" xfId="49" applyFont="1" applyFill="1" applyBorder="1" applyAlignment="1" applyProtection="1">
      <alignment horizontal="left"/>
    </xf>
    <xf numFmtId="0" fontId="4" fillId="2" borderId="8" xfId="49" applyFont="1" applyFill="1" applyBorder="1" applyAlignment="1" applyProtection="1">
      <alignment horizontal="right" vertical="center"/>
    </xf>
    <xf numFmtId="49" fontId="4" fillId="2" borderId="21" xfId="49" applyNumberFormat="1" applyFont="1" applyFill="1" applyBorder="1" applyAlignment="1" applyProtection="1">
      <alignment horizontal="center" vertical="center"/>
    </xf>
    <xf numFmtId="0" fontId="4" fillId="2" borderId="22" xfId="49" applyFont="1" applyFill="1" applyBorder="1" applyAlignment="1" applyProtection="1">
      <alignment horizontal="center" vertical="center"/>
    </xf>
    <xf numFmtId="0" fontId="4" fillId="2" borderId="23" xfId="49" applyFont="1" applyFill="1" applyBorder="1" applyAlignment="1" applyProtection="1">
      <alignment horizontal="center" vertical="center"/>
    </xf>
    <xf numFmtId="49" fontId="4" fillId="2" borderId="4" xfId="49" applyNumberFormat="1" applyFont="1" applyFill="1" applyBorder="1" applyAlignment="1" applyProtection="1">
      <alignment horizontal="center" vertical="center" wrapText="1"/>
    </xf>
    <xf numFmtId="0" fontId="4" fillId="2" borderId="6" xfId="49" applyFont="1" applyFill="1" applyBorder="1" applyAlignment="1" applyProtection="1">
      <alignment horizontal="left" vertical="center"/>
    </xf>
    <xf numFmtId="49" fontId="4" fillId="2" borderId="16" xfId="49" applyNumberFormat="1" applyFont="1" applyFill="1" applyBorder="1" applyAlignment="1" applyProtection="1">
      <alignment vertical="center"/>
    </xf>
    <xf numFmtId="49" fontId="4" fillId="2" borderId="10" xfId="49" applyNumberFormat="1" applyFont="1" applyFill="1" applyBorder="1" applyAlignment="1" applyProtection="1">
      <alignment vertical="center"/>
    </xf>
    <xf numFmtId="49" fontId="4" fillId="2" borderId="7" xfId="49" applyNumberFormat="1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/>
    <xf numFmtId="49" fontId="9" fillId="2" borderId="0" xfId="49" applyNumberFormat="1" applyFont="1" applyFill="1" applyBorder="1" applyAlignment="1" applyProtection="1">
      <alignment horizontal="center" vertical="center"/>
    </xf>
    <xf numFmtId="178" fontId="4" fillId="2" borderId="19" xfId="49" applyNumberFormat="1" applyFont="1" applyFill="1" applyBorder="1" applyAlignment="1" applyProtection="1">
      <alignment horizontal="right" vertical="center"/>
    </xf>
    <xf numFmtId="49" fontId="4" fillId="2" borderId="14" xfId="49" applyNumberFormat="1" applyFont="1" applyFill="1" applyBorder="1" applyAlignment="1" applyProtection="1">
      <alignment vertical="center"/>
    </xf>
    <xf numFmtId="179" fontId="4" fillId="2" borderId="6" xfId="49" applyNumberFormat="1" applyFont="1" applyFill="1" applyBorder="1" applyAlignment="1" applyProtection="1">
      <alignment horizontal="right" vertical="center"/>
    </xf>
    <xf numFmtId="178" fontId="4" fillId="2" borderId="24" xfId="49" applyNumberFormat="1" applyFont="1" applyFill="1" applyBorder="1" applyAlignment="1" applyProtection="1">
      <alignment horizontal="right" vertical="center"/>
    </xf>
    <xf numFmtId="179" fontId="4" fillId="2" borderId="12" xfId="49" applyNumberFormat="1" applyFont="1" applyFill="1" applyBorder="1" applyAlignment="1" applyProtection="1">
      <alignment horizontal="right" vertical="center"/>
    </xf>
    <xf numFmtId="49" fontId="4" fillId="2" borderId="22" xfId="49" applyNumberFormat="1" applyFont="1" applyFill="1" applyBorder="1" applyAlignment="1" applyProtection="1">
      <alignment horizontal="center" vertical="center"/>
    </xf>
    <xf numFmtId="49" fontId="4" fillId="2" borderId="24" xfId="49" applyNumberFormat="1" applyFont="1" applyFill="1" applyBorder="1" applyAlignment="1" applyProtection="1">
      <alignment horizontal="center" vertical="center"/>
    </xf>
    <xf numFmtId="49" fontId="4" fillId="2" borderId="10" xfId="49" applyNumberFormat="1" applyFont="1" applyFill="1" applyBorder="1" applyAlignment="1" applyProtection="1">
      <alignment horizontal="left" vertical="center"/>
    </xf>
    <xf numFmtId="178" fontId="4" fillId="2" borderId="22" xfId="49" applyNumberFormat="1" applyFont="1" applyFill="1" applyBorder="1" applyAlignment="1" applyProtection="1">
      <alignment horizontal="right" vertical="center"/>
    </xf>
    <xf numFmtId="49" fontId="4" fillId="2" borderId="25" xfId="49" applyNumberFormat="1" applyFont="1" applyFill="1" applyBorder="1" applyAlignment="1" applyProtection="1">
      <alignment horizontal="center" vertical="center"/>
    </xf>
    <xf numFmtId="178" fontId="4" fillId="2" borderId="25" xfId="49" applyNumberFormat="1" applyFont="1" applyFill="1" applyBorder="1" applyAlignment="1" applyProtection="1">
      <alignment horizontal="right" vertical="center"/>
    </xf>
    <xf numFmtId="0" fontId="1" fillId="0" borderId="0" xfId="0" applyFont="1" applyAlignment="1"/>
    <xf numFmtId="49" fontId="7" fillId="3" borderId="0" xfId="49" applyNumberFormat="1" applyFont="1" applyFill="1" applyBorder="1" applyAlignment="1" applyProtection="1">
      <alignment horizontal="center" vertical="center"/>
    </xf>
    <xf numFmtId="0" fontId="4" fillId="3" borderId="0" xfId="49" applyFont="1" applyFill="1" applyBorder="1" applyAlignment="1" applyProtection="1">
      <alignment horizontal="right" vertical="center"/>
    </xf>
    <xf numFmtId="49" fontId="4" fillId="3" borderId="9" xfId="49" applyNumberFormat="1" applyFont="1" applyFill="1" applyBorder="1" applyAlignment="1" applyProtection="1">
      <alignment vertical="center"/>
    </xf>
    <xf numFmtId="49" fontId="4" fillId="3" borderId="9" xfId="49" applyNumberFormat="1" applyFont="1" applyFill="1" applyBorder="1" applyAlignment="1" applyProtection="1">
      <alignment horizontal="right" vertical="center"/>
    </xf>
    <xf numFmtId="49" fontId="4" fillId="3" borderId="6" xfId="49" applyNumberFormat="1" applyFont="1" applyFill="1" applyBorder="1" applyAlignment="1" applyProtection="1">
      <alignment horizontal="center" vertical="center"/>
    </xf>
    <xf numFmtId="49" fontId="4" fillId="3" borderId="13" xfId="49" applyNumberFormat="1" applyFont="1" applyFill="1" applyBorder="1" applyAlignment="1" applyProtection="1">
      <alignment vertical="center"/>
    </xf>
    <xf numFmtId="178" fontId="4" fillId="3" borderId="13" xfId="49" applyNumberFormat="1" applyFont="1" applyFill="1" applyBorder="1" applyAlignment="1" applyProtection="1">
      <alignment horizontal="right" vertical="center"/>
    </xf>
    <xf numFmtId="49" fontId="4" fillId="3" borderId="15" xfId="49" applyNumberFormat="1" applyFont="1" applyFill="1" applyBorder="1" applyAlignment="1" applyProtection="1">
      <alignment vertical="center"/>
    </xf>
    <xf numFmtId="178" fontId="4" fillId="3" borderId="15" xfId="49" applyNumberFormat="1" applyFont="1" applyFill="1" applyBorder="1" applyAlignment="1" applyProtection="1">
      <alignment horizontal="right" vertical="center"/>
    </xf>
    <xf numFmtId="49" fontId="4" fillId="3" borderId="26" xfId="49" applyNumberFormat="1" applyFont="1" applyFill="1" applyBorder="1" applyAlignment="1" applyProtection="1">
      <alignment vertical="center"/>
    </xf>
    <xf numFmtId="178" fontId="4" fillId="3" borderId="26" xfId="49" applyNumberFormat="1" applyFont="1" applyFill="1" applyBorder="1" applyAlignment="1" applyProtection="1">
      <alignment horizontal="right" vertical="center"/>
    </xf>
    <xf numFmtId="178" fontId="4" fillId="3" borderId="2" xfId="49" applyNumberFormat="1" applyFont="1" applyFill="1" applyBorder="1" applyAlignment="1" applyProtection="1">
      <alignment horizontal="right" vertical="center"/>
    </xf>
    <xf numFmtId="49" fontId="4" fillId="3" borderId="2" xfId="49" applyNumberFormat="1" applyFont="1" applyFill="1" applyBorder="1" applyAlignment="1" applyProtection="1">
      <alignment vertical="center"/>
    </xf>
    <xf numFmtId="49" fontId="4" fillId="3" borderId="4" xfId="49" applyNumberFormat="1" applyFont="1" applyFill="1" applyBorder="1" applyAlignment="1" applyProtection="1">
      <alignment vertical="center"/>
    </xf>
    <xf numFmtId="178" fontId="4" fillId="3" borderId="4" xfId="49" applyNumberFormat="1" applyFont="1" applyFill="1" applyBorder="1" applyAlignment="1" applyProtection="1">
      <alignment horizontal="right" vertical="center"/>
    </xf>
    <xf numFmtId="178" fontId="4" fillId="3" borderId="10" xfId="49" applyNumberFormat="1" applyFont="1" applyFill="1" applyBorder="1" applyAlignment="1" applyProtection="1">
      <alignment horizontal="right" vertical="center"/>
    </xf>
    <xf numFmtId="49" fontId="4" fillId="3" borderId="12" xfId="49" applyNumberFormat="1" applyFont="1" applyFill="1" applyBorder="1" applyAlignment="1" applyProtection="1">
      <alignment horizontal="center" vertical="center"/>
    </xf>
    <xf numFmtId="49" fontId="4" fillId="2" borderId="23" xfId="49" applyNumberFormat="1" applyFont="1" applyFill="1" applyBorder="1" applyAlignment="1" applyProtection="1">
      <alignment vertical="center"/>
    </xf>
    <xf numFmtId="49" fontId="4" fillId="2" borderId="13" xfId="49" applyNumberFormat="1" applyFont="1" applyFill="1" applyBorder="1" applyAlignment="1" applyProtection="1">
      <alignment vertical="center"/>
    </xf>
    <xf numFmtId="49" fontId="2" fillId="3" borderId="8" xfId="49" applyNumberFormat="1" applyFont="1" applyFill="1" applyBorder="1" applyAlignment="1" applyProtection="1"/>
    <xf numFmtId="0" fontId="10" fillId="0" borderId="0" xfId="0" applyFont="1" applyAlignment="1"/>
    <xf numFmtId="49" fontId="4" fillId="3" borderId="0" xfId="49" applyNumberFormat="1" applyFont="1" applyFill="1" applyBorder="1" applyAlignment="1" applyProtection="1">
      <alignment horizontal="right" vertical="center"/>
    </xf>
    <xf numFmtId="49" fontId="4" fillId="3" borderId="1" xfId="49" applyNumberFormat="1" applyFont="1" applyFill="1" applyBorder="1" applyAlignment="1" applyProtection="1">
      <alignment vertical="center"/>
    </xf>
    <xf numFmtId="179" fontId="4" fillId="2" borderId="7" xfId="49" applyNumberFormat="1" applyFont="1" applyFill="1" applyBorder="1" applyAlignment="1" applyProtection="1">
      <alignment horizontal="right" vertical="center"/>
    </xf>
    <xf numFmtId="49" fontId="4" fillId="2" borderId="19" xfId="49" applyNumberFormat="1" applyFont="1" applyFill="1" applyBorder="1" applyAlignment="1" applyProtection="1">
      <alignment vertical="center" wrapText="1"/>
    </xf>
    <xf numFmtId="178" fontId="6" fillId="3" borderId="8" xfId="49" applyNumberFormat="1" applyFont="1" applyFill="1" applyBorder="1" applyAlignment="1" applyProtection="1">
      <alignment horizontal="right" vertical="center"/>
    </xf>
    <xf numFmtId="49" fontId="6" fillId="3" borderId="8" xfId="49" applyNumberFormat="1" applyFont="1" applyFill="1" applyBorder="1" applyAlignment="1" applyProtection="1">
      <alignment horizontal="right" vertical="center"/>
    </xf>
    <xf numFmtId="0" fontId="11" fillId="3" borderId="0" xfId="49" applyFont="1" applyFill="1" applyBorder="1" applyAlignment="1" applyProtection="1"/>
    <xf numFmtId="49" fontId="4" fillId="3" borderId="0" xfId="49" applyNumberFormat="1" applyFont="1" applyFill="1" applyBorder="1" applyAlignment="1" applyProtection="1">
      <alignment vertical="center"/>
    </xf>
    <xf numFmtId="49" fontId="12" fillId="3" borderId="0" xfId="49" applyNumberFormat="1" applyFont="1" applyFill="1" applyBorder="1" applyAlignment="1" applyProtection="1"/>
    <xf numFmtId="49" fontId="4" fillId="3" borderId="6" xfId="49" applyNumberFormat="1" applyFont="1" applyFill="1" applyBorder="1" applyAlignment="1" applyProtection="1">
      <alignment horizontal="center" vertical="center" wrapText="1"/>
    </xf>
    <xf numFmtId="49" fontId="8" fillId="3" borderId="6" xfId="49" applyNumberFormat="1" applyFont="1" applyFill="1" applyBorder="1" applyAlignment="1" applyProtection="1">
      <alignment horizontal="center" vertical="center"/>
    </xf>
    <xf numFmtId="178" fontId="4" fillId="2" borderId="27" xfId="49" applyNumberFormat="1" applyFont="1" applyFill="1" applyBorder="1" applyAlignment="1" applyProtection="1">
      <alignment horizontal="right" vertical="center"/>
    </xf>
    <xf numFmtId="49" fontId="4" fillId="3" borderId="28" xfId="49" applyNumberFormat="1" applyFont="1" applyFill="1" applyBorder="1" applyAlignment="1" applyProtection="1">
      <alignment horizontal="left" vertical="center"/>
    </xf>
    <xf numFmtId="49" fontId="4" fillId="3" borderId="29" xfId="49" applyNumberFormat="1" applyFont="1" applyFill="1" applyBorder="1" applyAlignment="1" applyProtection="1">
      <alignment horizontal="left" vertical="center"/>
    </xf>
    <xf numFmtId="49" fontId="4" fillId="3" borderId="29" xfId="49" applyNumberFormat="1" applyFont="1" applyFill="1" applyBorder="1" applyAlignment="1" applyProtection="1">
      <alignment vertical="center"/>
    </xf>
    <xf numFmtId="49" fontId="4" fillId="3" borderId="29" xfId="49" applyNumberFormat="1" applyFont="1" applyFill="1" applyBorder="1" applyAlignment="1" applyProtection="1">
      <alignment vertical="center" wrapText="1"/>
    </xf>
    <xf numFmtId="178" fontId="4" fillId="2" borderId="0" xfId="49" applyNumberFormat="1" applyFont="1" applyFill="1" applyBorder="1" applyAlignment="1" applyProtection="1">
      <alignment horizontal="right" vertical="center"/>
    </xf>
    <xf numFmtId="181" fontId="2" fillId="0" borderId="0" xfId="49" applyNumberFormat="1" applyFont="1" applyFill="1" applyBorder="1" applyAlignment="1" applyProtection="1"/>
    <xf numFmtId="49" fontId="4" fillId="3" borderId="0" xfId="49" applyNumberFormat="1" applyFont="1" applyFill="1" applyBorder="1" applyAlignment="1" applyProtection="1">
      <alignment horizontal="right"/>
    </xf>
    <xf numFmtId="180" fontId="8" fillId="3" borderId="6" xfId="49" applyNumberFormat="1" applyFont="1" applyFill="1" applyBorder="1" applyAlignment="1" applyProtection="1">
      <alignment horizontal="center" vertical="center" wrapText="1"/>
    </xf>
    <xf numFmtId="0" fontId="0" fillId="0" borderId="0" xfId="49" applyFont="1" applyFill="1" applyBorder="1" applyAlignment="1" applyProtection="1"/>
    <xf numFmtId="49" fontId="13" fillId="3" borderId="0" xfId="49" applyNumberFormat="1" applyFont="1" applyFill="1" applyAlignment="1" applyProtection="1">
      <alignment horizontal="center" vertical="center" wrapText="1"/>
    </xf>
    <xf numFmtId="49" fontId="14" fillId="3" borderId="0" xfId="49" applyNumberFormat="1" applyFont="1" applyFill="1" applyBorder="1" applyAlignment="1" applyProtection="1">
      <alignment vertical="center"/>
    </xf>
    <xf numFmtId="49" fontId="15" fillId="3" borderId="0" xfId="49" applyNumberFormat="1" applyFont="1" applyFill="1" applyBorder="1" applyAlignment="1" applyProtection="1">
      <alignment vertical="center"/>
    </xf>
    <xf numFmtId="49" fontId="14" fillId="3" borderId="0" xfId="49" applyNumberFormat="1" applyFont="1" applyFill="1" applyBorder="1" applyAlignment="1" applyProtection="1"/>
    <xf numFmtId="49" fontId="14" fillId="3" borderId="0" xfId="49" applyNumberFormat="1" applyFont="1" applyFill="1" applyBorder="1" applyAlignment="1" applyProtection="1">
      <alignment horizontal="right" vertical="center"/>
    </xf>
    <xf numFmtId="49" fontId="14" fillId="3" borderId="1" xfId="49" applyNumberFormat="1" applyFont="1" applyFill="1" applyBorder="1" applyAlignment="1" applyProtection="1">
      <alignment horizontal="left" vertical="center" wrapText="1"/>
    </xf>
    <xf numFmtId="49" fontId="15" fillId="3" borderId="1" xfId="49" applyNumberFormat="1" applyFont="1" applyFill="1" applyBorder="1" applyAlignment="1" applyProtection="1">
      <alignment vertical="center"/>
    </xf>
    <xf numFmtId="0" fontId="14" fillId="3" borderId="1" xfId="49" applyFont="1" applyFill="1" applyBorder="1" applyAlignment="1" applyProtection="1">
      <alignment horizontal="center" vertical="center"/>
    </xf>
    <xf numFmtId="49" fontId="14" fillId="3" borderId="1" xfId="49" applyNumberFormat="1" applyFont="1" applyFill="1" applyBorder="1" applyAlignment="1" applyProtection="1"/>
    <xf numFmtId="49" fontId="14" fillId="3" borderId="1" xfId="49" applyNumberFormat="1" applyFont="1" applyFill="1" applyBorder="1" applyAlignment="1" applyProtection="1">
      <alignment horizontal="right" vertical="center"/>
    </xf>
    <xf numFmtId="49" fontId="4" fillId="3" borderId="2" xfId="49" applyNumberFormat="1" applyFont="1" applyFill="1" applyBorder="1" applyAlignment="1" applyProtection="1">
      <alignment horizontal="center" vertical="center"/>
    </xf>
    <xf numFmtId="49" fontId="4" fillId="3" borderId="2" xfId="49" applyNumberFormat="1" applyFont="1" applyFill="1" applyBorder="1" applyAlignment="1" applyProtection="1">
      <alignment horizontal="center" vertical="center" wrapText="1"/>
    </xf>
    <xf numFmtId="49" fontId="4" fillId="3" borderId="26" xfId="49" applyNumberFormat="1" applyFont="1" applyFill="1" applyBorder="1" applyAlignment="1" applyProtection="1">
      <alignment horizontal="center" vertical="center"/>
    </xf>
    <xf numFmtId="182" fontId="4" fillId="2" borderId="2" xfId="49" applyNumberFormat="1" applyFont="1" applyFill="1" applyBorder="1" applyAlignment="1" applyProtection="1">
      <alignment horizontal="right" vertical="center"/>
    </xf>
    <xf numFmtId="182" fontId="4" fillId="2" borderId="2" xfId="49" applyNumberFormat="1" applyFont="1" applyFill="1" applyBorder="1" applyAlignment="1" applyProtection="1">
      <alignment horizontal="right" vertical="center" wrapText="1"/>
    </xf>
    <xf numFmtId="49" fontId="4" fillId="3" borderId="26" xfId="49" applyNumberFormat="1" applyFont="1" applyFill="1" applyBorder="1" applyAlignment="1" applyProtection="1">
      <alignment horizontal="left" vertical="center"/>
    </xf>
    <xf numFmtId="49" fontId="4" fillId="3" borderId="2" xfId="49" applyNumberFormat="1" applyFont="1" applyFill="1" applyBorder="1" applyAlignment="1" applyProtection="1">
      <alignment horizontal="left" vertical="center"/>
    </xf>
    <xf numFmtId="0" fontId="14" fillId="3" borderId="0" xfId="49" applyFont="1" applyFill="1" applyBorder="1" applyAlignment="1" applyProtection="1">
      <alignment horizontal="right" vertical="center"/>
    </xf>
    <xf numFmtId="49" fontId="4" fillId="3" borderId="1" xfId="49" applyNumberFormat="1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FFFFFF"/>
      <rgbColor rgb="00F0F0F0"/>
      <rgbColor rgb="00808080"/>
      <rgbColor rgb="0000FFFF"/>
      <rgbColor rgb="0080FF0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showGridLines="0" showZeros="0" tabSelected="1" workbookViewId="0">
      <selection activeCell="A4" sqref="A4"/>
    </sheetView>
  </sheetViews>
  <sheetFormatPr defaultColWidth="9" defaultRowHeight="14.25"/>
  <cols>
    <col min="1" max="1" width="124.875" style="2" customWidth="1"/>
  </cols>
  <sheetData>
    <row r="1" ht="22.5" customHeight="1" spans="1:1">
      <c r="A1" s="193"/>
    </row>
    <row r="2" ht="45" customHeight="1" spans="1:1">
      <c r="A2" s="194" t="s">
        <v>0</v>
      </c>
    </row>
    <row r="3" s="152" customFormat="1" ht="32.1" customHeight="1" spans="1:1">
      <c r="A3" s="195" t="s">
        <v>1</v>
      </c>
    </row>
    <row r="4" ht="32.1" customHeight="1" spans="1:1">
      <c r="A4" s="195" t="s">
        <v>2</v>
      </c>
    </row>
    <row r="5" ht="32.1" customHeight="1" spans="1:1">
      <c r="A5" s="195" t="s">
        <v>3</v>
      </c>
    </row>
    <row r="6" ht="32.1" customHeight="1" spans="1:1">
      <c r="A6" s="195" t="s">
        <v>4</v>
      </c>
    </row>
    <row r="7" ht="32.1" customHeight="1" spans="1:1">
      <c r="A7" s="195" t="s">
        <v>5</v>
      </c>
    </row>
    <row r="8" ht="32.1" customHeight="1" spans="1:1">
      <c r="A8" s="195" t="s">
        <v>6</v>
      </c>
    </row>
    <row r="9" ht="32.1" customHeight="1" spans="1:1">
      <c r="A9" s="195" t="s">
        <v>7</v>
      </c>
    </row>
    <row r="10" ht="32.1" customHeight="1" spans="1:1">
      <c r="A10" s="195" t="s">
        <v>8</v>
      </c>
    </row>
    <row r="11" ht="32.1" customHeight="1" spans="1:1">
      <c r="A11" s="195" t="s">
        <v>9</v>
      </c>
    </row>
    <row r="12" ht="32.1" customHeight="1" spans="1:1">
      <c r="A12" s="195" t="s">
        <v>10</v>
      </c>
    </row>
    <row r="13" ht="32.1" customHeight="1" spans="1:1">
      <c r="A13" s="195" t="s">
        <v>11</v>
      </c>
    </row>
    <row r="14" ht="32.1" customHeight="1" spans="1:1">
      <c r="A14" s="195" t="s">
        <v>12</v>
      </c>
    </row>
  </sheetData>
  <printOptions horizontalCentered="1"/>
  <pageMargins left="0.78740157480315" right="0.78740157480315" top="0.472222222222222" bottom="0.708333333333333" header="0.51181" footer="0.51181"/>
  <pageSetup paperSize="9" fitToWidth="0" fitToHeight="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21" sqref="B21"/>
    </sheetView>
  </sheetViews>
  <sheetFormatPr defaultColWidth="9" defaultRowHeight="14.25" outlineLevelCol="3"/>
  <cols>
    <col min="1" max="1" width="20.5" style="2" customWidth="1"/>
    <col min="2" max="2" width="26.875" style="2" customWidth="1"/>
    <col min="3" max="3" width="33.875" style="2" customWidth="1"/>
    <col min="4" max="4" width="30.5" style="2" customWidth="1"/>
  </cols>
  <sheetData>
    <row r="1" ht="36" customHeight="1" spans="1:4">
      <c r="A1" s="3" t="s">
        <v>162</v>
      </c>
      <c r="B1" s="4"/>
      <c r="C1" s="4"/>
      <c r="D1" s="4"/>
    </row>
    <row r="2" s="1" customFormat="1" ht="12.95" customHeight="1" spans="1:4">
      <c r="A2" s="77"/>
      <c r="B2" s="77"/>
      <c r="C2" s="77"/>
      <c r="D2" s="78"/>
    </row>
    <row r="3" s="1" customFormat="1" ht="12" customHeight="1" spans="1:4">
      <c r="A3" s="5"/>
      <c r="B3" s="5"/>
      <c r="C3" s="5"/>
      <c r="D3" s="7" t="s">
        <v>39</v>
      </c>
    </row>
    <row r="4" s="1" customFormat="1" ht="24" customHeight="1" spans="1:4">
      <c r="A4" s="8" t="s">
        <v>15</v>
      </c>
      <c r="B4" s="8" t="s">
        <v>54</v>
      </c>
      <c r="C4" s="8" t="s">
        <v>15</v>
      </c>
      <c r="D4" s="8" t="s">
        <v>54</v>
      </c>
    </row>
    <row r="5" s="1" customFormat="1" ht="24" customHeight="1" spans="1:4">
      <c r="A5" s="11" t="s">
        <v>163</v>
      </c>
      <c r="B5" s="59">
        <v>17000000</v>
      </c>
      <c r="C5" s="79" t="s">
        <v>164</v>
      </c>
      <c r="D5" s="59">
        <v>5692086</v>
      </c>
    </row>
    <row r="6" s="1" customFormat="1" ht="24" customHeight="1" spans="1:4">
      <c r="A6" s="11" t="s">
        <v>57</v>
      </c>
      <c r="B6" s="59">
        <v>0</v>
      </c>
      <c r="C6" s="80" t="s">
        <v>165</v>
      </c>
      <c r="D6" s="59">
        <v>1805702</v>
      </c>
    </row>
    <row r="7" s="1" customFormat="1" ht="24" customHeight="1" spans="1:4">
      <c r="A7" s="11" t="s">
        <v>61</v>
      </c>
      <c r="B7" s="59">
        <v>700000</v>
      </c>
      <c r="C7" s="79" t="s">
        <v>62</v>
      </c>
      <c r="D7" s="59">
        <v>0</v>
      </c>
    </row>
    <row r="8" s="1" customFormat="1" ht="24" customHeight="1" spans="1:4">
      <c r="A8" s="11" t="s">
        <v>108</v>
      </c>
      <c r="B8" s="59">
        <v>400000</v>
      </c>
      <c r="C8" s="79" t="s">
        <v>166</v>
      </c>
      <c r="D8" s="59">
        <v>0</v>
      </c>
    </row>
    <row r="9" s="1" customFormat="1" ht="24" customHeight="1" spans="1:4">
      <c r="A9" s="11" t="s">
        <v>109</v>
      </c>
      <c r="B9" s="59">
        <v>0</v>
      </c>
      <c r="C9" s="79" t="s">
        <v>167</v>
      </c>
      <c r="D9" s="59">
        <v>500000</v>
      </c>
    </row>
    <row r="10" s="1" customFormat="1" ht="24" customHeight="1" spans="1:4">
      <c r="A10" s="40" t="s">
        <v>69</v>
      </c>
      <c r="B10" s="44">
        <v>0</v>
      </c>
      <c r="C10" s="81" t="s">
        <v>168</v>
      </c>
      <c r="D10" s="44">
        <v>8000000</v>
      </c>
    </row>
    <row r="11" s="1" customFormat="1" ht="24" customHeight="1" spans="1:4">
      <c r="A11" s="61" t="s">
        <v>68</v>
      </c>
      <c r="B11" s="15" t="s">
        <v>68</v>
      </c>
      <c r="C11" s="82" t="s">
        <v>169</v>
      </c>
      <c r="D11" s="83">
        <v>105400</v>
      </c>
    </row>
    <row r="12" s="1" customFormat="1" ht="24" customHeight="1" spans="1:4">
      <c r="A12" s="61" t="s">
        <v>68</v>
      </c>
      <c r="B12" s="15" t="s">
        <v>68</v>
      </c>
      <c r="C12" s="21" t="s">
        <v>170</v>
      </c>
      <c r="D12" s="37">
        <v>0</v>
      </c>
    </row>
    <row r="13" s="1" customFormat="1" ht="24" customHeight="1" spans="1:4">
      <c r="A13" s="61" t="s">
        <v>68</v>
      </c>
      <c r="B13" s="15" t="s">
        <v>68</v>
      </c>
      <c r="C13" s="24" t="s">
        <v>171</v>
      </c>
      <c r="D13" s="37">
        <v>82650</v>
      </c>
    </row>
    <row r="14" s="1" customFormat="1" ht="24" customHeight="1" spans="1:4">
      <c r="A14" s="61" t="s">
        <v>68</v>
      </c>
      <c r="B14" s="15" t="s">
        <v>68</v>
      </c>
      <c r="C14" s="24" t="s">
        <v>172</v>
      </c>
      <c r="D14" s="37">
        <v>82650</v>
      </c>
    </row>
    <row r="15" s="1" customFormat="1" ht="24" customHeight="1" spans="1:4">
      <c r="A15" s="15" t="s">
        <v>68</v>
      </c>
      <c r="B15" s="15" t="s">
        <v>68</v>
      </c>
      <c r="C15" s="24" t="s">
        <v>173</v>
      </c>
      <c r="D15" s="37">
        <v>0</v>
      </c>
    </row>
    <row r="16" s="1" customFormat="1" ht="24" customHeight="1" spans="1:4">
      <c r="A16" s="84" t="s">
        <v>110</v>
      </c>
      <c r="B16" s="85">
        <f>B5+B6+B7+B8+B9</f>
        <v>18100000</v>
      </c>
      <c r="C16" s="84" t="s">
        <v>174</v>
      </c>
      <c r="D16" s="85">
        <f>D5+D6+D7+D8+D9+D10+D11+D12+D13</f>
        <v>16185838</v>
      </c>
    </row>
    <row r="17" s="1" customFormat="1" ht="24" customHeight="1" spans="1:4">
      <c r="A17" s="11" t="s">
        <v>112</v>
      </c>
      <c r="B17" s="59">
        <v>550000</v>
      </c>
      <c r="C17" s="11" t="s">
        <v>175</v>
      </c>
      <c r="D17" s="59">
        <v>0</v>
      </c>
    </row>
    <row r="18" s="1" customFormat="1" ht="24" customHeight="1" spans="1:4">
      <c r="A18" s="11" t="s">
        <v>114</v>
      </c>
      <c r="B18" s="59">
        <v>0</v>
      </c>
      <c r="C18" s="11" t="s">
        <v>176</v>
      </c>
      <c r="D18" s="86">
        <v>550000</v>
      </c>
    </row>
    <row r="19" s="1" customFormat="1" ht="24" customHeight="1" spans="1:4">
      <c r="A19" s="11" t="s">
        <v>116</v>
      </c>
      <c r="B19" s="44">
        <f>B16+B17+B18</f>
        <v>18650000</v>
      </c>
      <c r="C19" s="11" t="s">
        <v>177</v>
      </c>
      <c r="D19" s="86">
        <f>D16+D17+D18</f>
        <v>16735838</v>
      </c>
    </row>
    <row r="20" s="1" customFormat="1" ht="24" customHeight="1" spans="1:4">
      <c r="A20" s="36" t="s">
        <v>68</v>
      </c>
      <c r="B20" s="87" t="s">
        <v>68</v>
      </c>
      <c r="C20" s="11" t="s">
        <v>178</v>
      </c>
      <c r="D20" s="86">
        <f>B19-D19</f>
        <v>1914162</v>
      </c>
    </row>
    <row r="21" s="1" customFormat="1" ht="24" customHeight="1" spans="1:4">
      <c r="A21" s="11" t="s">
        <v>119</v>
      </c>
      <c r="B21" s="88">
        <v>25971022.3</v>
      </c>
      <c r="C21" s="11" t="s">
        <v>179</v>
      </c>
      <c r="D21" s="86">
        <f>B21+D20</f>
        <v>27885184.3</v>
      </c>
    </row>
    <row r="22" s="1" customFormat="1" ht="24" customHeight="1" spans="1:4">
      <c r="A22" s="8" t="s">
        <v>85</v>
      </c>
      <c r="B22" s="59">
        <f>B19+B21</f>
        <v>44621022.3</v>
      </c>
      <c r="C22" s="8" t="s">
        <v>85</v>
      </c>
      <c r="D22" s="59">
        <f>D19+D21</f>
        <v>44621022.3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0" workbookViewId="0">
      <selection activeCell="A1" sqref="A1:H1"/>
    </sheetView>
  </sheetViews>
  <sheetFormatPr defaultColWidth="9" defaultRowHeight="14.25" outlineLevelCol="7"/>
  <cols>
    <col min="1" max="1" width="35.875" style="2" customWidth="1"/>
    <col min="2" max="2" width="6.5" style="2" customWidth="1"/>
    <col min="3" max="3" width="17.75" style="2" customWidth="1"/>
    <col min="4" max="4" width="18.625" style="2" customWidth="1"/>
    <col min="5" max="5" width="37.5" style="2" customWidth="1"/>
    <col min="6" max="6" width="6.5" style="2" customWidth="1"/>
    <col min="7" max="8" width="16.875" style="2" customWidth="1"/>
  </cols>
  <sheetData>
    <row r="1" ht="39" customHeight="1" spans="1:8">
      <c r="A1" s="47" t="s">
        <v>180</v>
      </c>
      <c r="B1" s="48"/>
      <c r="C1" s="48"/>
      <c r="D1" s="48"/>
      <c r="E1" s="48"/>
      <c r="F1" s="48"/>
      <c r="G1" s="48"/>
      <c r="H1" s="48"/>
    </row>
    <row r="2" s="1" customFormat="1" ht="15" customHeight="1" spans="1:8">
      <c r="A2" s="5"/>
      <c r="B2" s="49"/>
      <c r="C2" s="49"/>
      <c r="D2" s="50"/>
      <c r="E2" s="50"/>
      <c r="F2" s="50"/>
      <c r="G2" s="50"/>
      <c r="H2" s="7" t="s">
        <v>181</v>
      </c>
    </row>
    <row r="3" s="1" customFormat="1" ht="21.95" customHeight="1" spans="1:8">
      <c r="A3" s="51" t="s">
        <v>15</v>
      </c>
      <c r="B3" s="51" t="s">
        <v>182</v>
      </c>
      <c r="C3" s="8" t="s">
        <v>183</v>
      </c>
      <c r="D3" s="8" t="s">
        <v>54</v>
      </c>
      <c r="E3" s="8" t="s">
        <v>15</v>
      </c>
      <c r="F3" s="10" t="s">
        <v>182</v>
      </c>
      <c r="G3" s="8" t="s">
        <v>183</v>
      </c>
      <c r="H3" s="10" t="s">
        <v>54</v>
      </c>
    </row>
    <row r="4" s="1" customFormat="1" ht="21.95" customHeight="1" spans="1:8">
      <c r="A4" s="52" t="s">
        <v>184</v>
      </c>
      <c r="B4" s="8" t="s">
        <v>68</v>
      </c>
      <c r="C4" s="10" t="s">
        <v>68</v>
      </c>
      <c r="D4" s="10" t="s">
        <v>68</v>
      </c>
      <c r="E4" s="52" t="s">
        <v>185</v>
      </c>
      <c r="F4" s="53" t="s">
        <v>186</v>
      </c>
      <c r="G4" s="54">
        <v>5224280.8</v>
      </c>
      <c r="H4" s="55">
        <f>G7</f>
        <v>5529158.43</v>
      </c>
    </row>
    <row r="5" s="1" customFormat="1" ht="21.95" customHeight="1" spans="1:8">
      <c r="A5" s="56" t="s">
        <v>187</v>
      </c>
      <c r="B5" s="42" t="s">
        <v>188</v>
      </c>
      <c r="C5" s="57">
        <f>C6+C8+C9</f>
        <v>125827</v>
      </c>
      <c r="D5" s="58">
        <f>D6+D8+D9</f>
        <v>127832</v>
      </c>
      <c r="E5" s="52" t="s">
        <v>189</v>
      </c>
      <c r="F5" s="53" t="s">
        <v>186</v>
      </c>
      <c r="G5" s="59">
        <v>4000000</v>
      </c>
      <c r="H5" s="59">
        <v>3000000</v>
      </c>
    </row>
    <row r="6" s="1" customFormat="1" ht="21.95" customHeight="1" spans="1:8">
      <c r="A6" s="28" t="s">
        <v>190</v>
      </c>
      <c r="B6" s="27" t="s">
        <v>188</v>
      </c>
      <c r="C6" s="57">
        <v>93461</v>
      </c>
      <c r="D6" s="58">
        <v>94234</v>
      </c>
      <c r="E6" s="52" t="s">
        <v>191</v>
      </c>
      <c r="F6" s="60" t="s">
        <v>192</v>
      </c>
      <c r="G6" s="44">
        <v>4304877.63</v>
      </c>
      <c r="H6" s="44">
        <v>21111243.79</v>
      </c>
    </row>
    <row r="7" s="1" customFormat="1" ht="21.95" customHeight="1" spans="1:8">
      <c r="A7" s="24" t="s">
        <v>193</v>
      </c>
      <c r="B7" s="15" t="s">
        <v>188</v>
      </c>
      <c r="C7" s="57">
        <v>32342</v>
      </c>
      <c r="D7" s="58">
        <v>32504</v>
      </c>
      <c r="E7" s="52" t="s">
        <v>194</v>
      </c>
      <c r="F7" s="61" t="s">
        <v>186</v>
      </c>
      <c r="G7" s="55">
        <f>G4-G5+G6</f>
        <v>5529158.43</v>
      </c>
      <c r="H7" s="55">
        <f>H4-H5+H6</f>
        <v>23640402.22</v>
      </c>
    </row>
    <row r="8" s="1" customFormat="1" ht="21.95" customHeight="1" spans="1:8">
      <c r="A8" s="62" t="s">
        <v>195</v>
      </c>
      <c r="B8" s="63" t="s">
        <v>188</v>
      </c>
      <c r="C8" s="57">
        <v>8</v>
      </c>
      <c r="D8" s="58">
        <v>8</v>
      </c>
      <c r="E8" s="52" t="s">
        <v>196</v>
      </c>
      <c r="F8" s="53" t="s">
        <v>186</v>
      </c>
      <c r="G8" s="59">
        <v>0</v>
      </c>
      <c r="H8" s="59">
        <v>0</v>
      </c>
    </row>
    <row r="9" s="1" customFormat="1" ht="21.95" customHeight="1" spans="1:8">
      <c r="A9" s="52" t="s">
        <v>197</v>
      </c>
      <c r="B9" s="64" t="s">
        <v>188</v>
      </c>
      <c r="C9" s="57">
        <v>32358</v>
      </c>
      <c r="D9" s="58">
        <v>33590</v>
      </c>
      <c r="E9" s="52" t="s">
        <v>198</v>
      </c>
      <c r="F9" s="53" t="s">
        <v>186</v>
      </c>
      <c r="G9" s="59">
        <v>170000000</v>
      </c>
      <c r="H9" s="59">
        <v>0</v>
      </c>
    </row>
    <row r="10" s="1" customFormat="1" ht="21.95" customHeight="1" spans="1:8">
      <c r="A10" s="52" t="s">
        <v>199</v>
      </c>
      <c r="B10" s="65" t="s">
        <v>188</v>
      </c>
      <c r="C10" s="57">
        <v>1589</v>
      </c>
      <c r="D10" s="58">
        <v>1716</v>
      </c>
      <c r="E10" s="56" t="s">
        <v>200</v>
      </c>
      <c r="F10" s="53" t="s">
        <v>68</v>
      </c>
      <c r="G10" s="10" t="s">
        <v>68</v>
      </c>
      <c r="H10" s="10" t="s">
        <v>68</v>
      </c>
    </row>
    <row r="11" s="1" customFormat="1" ht="21.95" customHeight="1" spans="1:8">
      <c r="A11" s="56" t="s">
        <v>201</v>
      </c>
      <c r="B11" s="66" t="s">
        <v>188</v>
      </c>
      <c r="C11" s="57">
        <v>421</v>
      </c>
      <c r="D11" s="58">
        <v>421</v>
      </c>
      <c r="E11" s="67" t="s">
        <v>202</v>
      </c>
      <c r="F11" s="61" t="s">
        <v>188</v>
      </c>
      <c r="G11" s="57">
        <v>250000</v>
      </c>
      <c r="H11" s="57">
        <v>250003</v>
      </c>
    </row>
    <row r="12" s="1" customFormat="1" ht="21.95" customHeight="1" spans="1:8">
      <c r="A12" s="28" t="s">
        <v>203</v>
      </c>
      <c r="B12" s="27" t="s">
        <v>188</v>
      </c>
      <c r="C12" s="57">
        <v>71665</v>
      </c>
      <c r="D12" s="58">
        <v>72349</v>
      </c>
      <c r="E12" s="62" t="s">
        <v>204</v>
      </c>
      <c r="F12" s="61" t="s">
        <v>188</v>
      </c>
      <c r="G12" s="57">
        <v>122659</v>
      </c>
      <c r="H12" s="57">
        <v>122661</v>
      </c>
    </row>
    <row r="13" s="1" customFormat="1" ht="21.95" customHeight="1" spans="1:8">
      <c r="A13" s="21" t="s">
        <v>205</v>
      </c>
      <c r="B13" s="15" t="s">
        <v>188</v>
      </c>
      <c r="C13" s="57">
        <v>25205</v>
      </c>
      <c r="D13" s="58">
        <v>25331</v>
      </c>
      <c r="E13" s="52" t="s">
        <v>206</v>
      </c>
      <c r="F13" s="68" t="s">
        <v>207</v>
      </c>
      <c r="G13" s="37">
        <v>347.16</v>
      </c>
      <c r="H13" s="37">
        <v>360.06</v>
      </c>
    </row>
    <row r="14" s="1" customFormat="1" ht="21.95" customHeight="1" spans="1:8">
      <c r="A14" s="62" t="s">
        <v>208</v>
      </c>
      <c r="B14" s="69" t="s">
        <v>68</v>
      </c>
      <c r="C14" s="53" t="s">
        <v>68</v>
      </c>
      <c r="D14" s="53" t="s">
        <v>68</v>
      </c>
      <c r="E14" s="52" t="s">
        <v>209</v>
      </c>
      <c r="F14" s="65" t="s">
        <v>207</v>
      </c>
      <c r="G14" s="55">
        <v>49.58</v>
      </c>
      <c r="H14" s="55">
        <v>48.48</v>
      </c>
    </row>
    <row r="15" s="1" customFormat="1" ht="21.95" customHeight="1" spans="1:8">
      <c r="A15" s="56" t="s">
        <v>210</v>
      </c>
      <c r="B15" s="66" t="s">
        <v>186</v>
      </c>
      <c r="C15" s="37">
        <v>1768446151.81</v>
      </c>
      <c r="D15" s="70">
        <v>1879152701.14</v>
      </c>
      <c r="E15" s="56" t="s">
        <v>211</v>
      </c>
      <c r="F15" s="10" t="s">
        <v>68</v>
      </c>
      <c r="G15" s="10" t="s">
        <v>68</v>
      </c>
      <c r="H15" s="10" t="s">
        <v>68</v>
      </c>
    </row>
    <row r="16" s="1" customFormat="1" ht="21.95" customHeight="1" spans="1:8">
      <c r="A16" s="28" t="s">
        <v>212</v>
      </c>
      <c r="B16" s="27" t="s">
        <v>186</v>
      </c>
      <c r="C16" s="37">
        <v>2926256259.01</v>
      </c>
      <c r="D16" s="37">
        <v>3100932580.34</v>
      </c>
      <c r="E16" s="28" t="s">
        <v>187</v>
      </c>
      <c r="F16" s="27" t="s">
        <v>188</v>
      </c>
      <c r="G16" s="57">
        <f>G17+G18</f>
        <v>23072</v>
      </c>
      <c r="H16" s="57">
        <f>H17+H18</f>
        <v>23320</v>
      </c>
    </row>
    <row r="17" s="1" customFormat="1" ht="21.95" customHeight="1" spans="1:8">
      <c r="A17" s="21" t="s">
        <v>213</v>
      </c>
      <c r="B17" s="15" t="s">
        <v>186</v>
      </c>
      <c r="C17" s="37">
        <v>1157810107.2</v>
      </c>
      <c r="D17" s="37">
        <v>1221779879.2</v>
      </c>
      <c r="E17" s="28" t="s">
        <v>214</v>
      </c>
      <c r="F17" s="27" t="s">
        <v>188</v>
      </c>
      <c r="G17" s="57">
        <v>15095</v>
      </c>
      <c r="H17" s="57">
        <v>15110</v>
      </c>
    </row>
    <row r="18" s="1" customFormat="1" ht="21.95" customHeight="1" spans="1:8">
      <c r="A18" s="62" t="s">
        <v>215</v>
      </c>
      <c r="B18" s="64" t="s">
        <v>216</v>
      </c>
      <c r="C18" s="37">
        <f>IF(C16=0,0,(C24+G6)/C16*100)</f>
        <v>15.2332802603149</v>
      </c>
      <c r="D18" s="37">
        <f>IF(D16=0,0,(D24+H6)/D16*100)</f>
        <v>22.3424227302625</v>
      </c>
      <c r="E18" s="28" t="s">
        <v>217</v>
      </c>
      <c r="F18" s="27" t="s">
        <v>188</v>
      </c>
      <c r="G18" s="57">
        <v>7977</v>
      </c>
      <c r="H18" s="57">
        <v>8210</v>
      </c>
    </row>
    <row r="19" s="1" customFormat="1" ht="21.95" customHeight="1" spans="1:8">
      <c r="A19" s="52" t="s">
        <v>218</v>
      </c>
      <c r="B19" s="65" t="s">
        <v>216</v>
      </c>
      <c r="C19" s="37">
        <v>16</v>
      </c>
      <c r="D19" s="37">
        <v>16</v>
      </c>
      <c r="E19" s="71" t="s">
        <v>203</v>
      </c>
      <c r="F19" s="72" t="s">
        <v>188</v>
      </c>
      <c r="G19" s="73">
        <v>15095</v>
      </c>
      <c r="H19" s="73">
        <v>15110</v>
      </c>
    </row>
    <row r="20" s="1" customFormat="1" ht="21.95" customHeight="1" spans="1:8">
      <c r="A20" s="52" t="s">
        <v>219</v>
      </c>
      <c r="B20" s="65" t="s">
        <v>216</v>
      </c>
      <c r="C20" s="37">
        <v>8</v>
      </c>
      <c r="D20" s="70">
        <v>8</v>
      </c>
      <c r="E20" s="52" t="s">
        <v>208</v>
      </c>
      <c r="F20" s="8" t="s">
        <v>68</v>
      </c>
      <c r="G20" s="10" t="s">
        <v>68</v>
      </c>
      <c r="H20" s="10" t="s">
        <v>68</v>
      </c>
    </row>
    <row r="21" s="1" customFormat="1" ht="21.95" customHeight="1" spans="1:8">
      <c r="A21" s="52" t="s">
        <v>220</v>
      </c>
      <c r="B21" s="66" t="s">
        <v>216</v>
      </c>
      <c r="C21" s="37">
        <v>20</v>
      </c>
      <c r="D21" s="70">
        <v>20</v>
      </c>
      <c r="E21" s="52" t="s">
        <v>221</v>
      </c>
      <c r="F21" s="65" t="s">
        <v>186</v>
      </c>
      <c r="G21" s="37">
        <v>1281949199</v>
      </c>
      <c r="H21" s="37">
        <v>1321719193.32</v>
      </c>
    </row>
    <row r="22" s="1" customFormat="1" ht="21.95" customHeight="1" spans="1:8">
      <c r="A22" s="52" t="s">
        <v>222</v>
      </c>
      <c r="B22" s="63" t="s">
        <v>207</v>
      </c>
      <c r="C22" s="37">
        <f>IF(C12=0,0,C16/C12)</f>
        <v>40832.4322753087</v>
      </c>
      <c r="D22" s="70">
        <f>IF(D12=0,0,D16/D12)</f>
        <v>42860.7524684515</v>
      </c>
      <c r="E22" s="52" t="s">
        <v>212</v>
      </c>
      <c r="F22" s="65" t="s">
        <v>186</v>
      </c>
      <c r="G22" s="37">
        <v>1281949199</v>
      </c>
      <c r="H22" s="37">
        <v>1321719193.32</v>
      </c>
    </row>
    <row r="23" s="1" customFormat="1" ht="21.95" customHeight="1" spans="1:8">
      <c r="A23" s="56" t="s">
        <v>223</v>
      </c>
      <c r="B23" s="68" t="s">
        <v>68</v>
      </c>
      <c r="C23" s="15" t="s">
        <v>68</v>
      </c>
      <c r="D23" s="41" t="s">
        <v>68</v>
      </c>
      <c r="E23" s="52" t="s">
        <v>215</v>
      </c>
      <c r="F23" s="65" t="s">
        <v>216</v>
      </c>
      <c r="G23" s="37">
        <v>24.91</v>
      </c>
      <c r="H23" s="37">
        <v>24.28</v>
      </c>
    </row>
    <row r="24" s="1" customFormat="1" ht="21.95" customHeight="1" spans="1:8">
      <c r="A24" s="74" t="s">
        <v>224</v>
      </c>
      <c r="B24" s="42" t="s">
        <v>186</v>
      </c>
      <c r="C24" s="37">
        <v>441459939.44</v>
      </c>
      <c r="D24" s="70">
        <v>671712221.89</v>
      </c>
      <c r="E24" s="52" t="s">
        <v>222</v>
      </c>
      <c r="F24" s="65" t="s">
        <v>207</v>
      </c>
      <c r="G24" s="37">
        <f>IF(G19=0,0,G22/G19)</f>
        <v>84925.4189466711</v>
      </c>
      <c r="H24" s="37">
        <f>IF(H19=0,0,H22/H19)</f>
        <v>87473.1431714097</v>
      </c>
    </row>
    <row r="25" s="1" customFormat="1" ht="21.95" customHeight="1" spans="1:8">
      <c r="A25" s="74" t="s">
        <v>225</v>
      </c>
      <c r="B25" s="53" t="s">
        <v>68</v>
      </c>
      <c r="C25" s="53" t="s">
        <v>68</v>
      </c>
      <c r="D25" s="53" t="s">
        <v>68</v>
      </c>
      <c r="E25" s="56" t="s">
        <v>226</v>
      </c>
      <c r="F25" s="66" t="s">
        <v>207</v>
      </c>
      <c r="G25" s="57">
        <v>60300</v>
      </c>
      <c r="H25" s="57">
        <v>66300</v>
      </c>
    </row>
    <row r="26" s="1" customFormat="1" ht="28.5" customHeight="1" spans="1:8">
      <c r="A26" s="75"/>
      <c r="B26" s="75"/>
      <c r="C26" s="75"/>
      <c r="D26" s="75"/>
      <c r="E26" s="75"/>
      <c r="F26" s="75"/>
      <c r="G26" s="75"/>
      <c r="H26" s="76"/>
    </row>
  </sheetData>
  <mergeCells count="1">
    <mergeCell ref="A1:H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:H1"/>
    </sheetView>
  </sheetViews>
  <sheetFormatPr defaultColWidth="9" defaultRowHeight="14.25" outlineLevelCol="7"/>
  <cols>
    <col min="1" max="1" width="28.5" style="2" customWidth="1"/>
    <col min="2" max="2" width="6.5" style="2" customWidth="1"/>
    <col min="3" max="3" width="16.5" style="2" customWidth="1"/>
    <col min="4" max="4" width="19.125" style="2" customWidth="1"/>
    <col min="5" max="5" width="37.875" style="2" customWidth="1"/>
    <col min="6" max="6" width="6.5" style="2" customWidth="1"/>
    <col min="7" max="7" width="13.375" style="2" customWidth="1"/>
    <col min="8" max="8" width="12.875" style="2" customWidth="1"/>
  </cols>
  <sheetData>
    <row r="1" ht="32.1" customHeight="1" spans="1:8">
      <c r="A1" s="3" t="s">
        <v>227</v>
      </c>
      <c r="B1" s="4"/>
      <c r="C1" s="4"/>
      <c r="D1" s="4"/>
      <c r="E1" s="4"/>
      <c r="F1" s="4"/>
      <c r="G1" s="4"/>
      <c r="H1" s="4"/>
    </row>
    <row r="2" s="1" customFormat="1" ht="15.95" customHeight="1" spans="1:8">
      <c r="A2" s="5"/>
      <c r="B2" s="5"/>
      <c r="C2" s="5"/>
      <c r="D2" s="5"/>
      <c r="E2" s="34"/>
      <c r="F2" s="34"/>
      <c r="G2" s="34"/>
      <c r="H2" s="35" t="s">
        <v>228</v>
      </c>
    </row>
    <row r="3" s="1" customFormat="1" ht="26.1" customHeight="1" spans="1:8">
      <c r="A3" s="8" t="s">
        <v>15</v>
      </c>
      <c r="B3" s="8" t="s">
        <v>182</v>
      </c>
      <c r="C3" s="8" t="s">
        <v>183</v>
      </c>
      <c r="D3" s="36" t="s">
        <v>54</v>
      </c>
      <c r="E3" s="15" t="s">
        <v>15</v>
      </c>
      <c r="F3" s="15" t="s">
        <v>182</v>
      </c>
      <c r="G3" s="15" t="s">
        <v>183</v>
      </c>
      <c r="H3" s="15" t="s">
        <v>54</v>
      </c>
    </row>
    <row r="4" s="1" customFormat="1" ht="26.1" customHeight="1" spans="1:8">
      <c r="A4" s="11" t="s">
        <v>229</v>
      </c>
      <c r="B4" s="8" t="s">
        <v>68</v>
      </c>
      <c r="C4" s="8" t="s">
        <v>68</v>
      </c>
      <c r="D4" s="36" t="s">
        <v>68</v>
      </c>
      <c r="E4" s="21" t="s">
        <v>230</v>
      </c>
      <c r="F4" s="15" t="s">
        <v>186</v>
      </c>
      <c r="G4" s="37">
        <v>600000</v>
      </c>
      <c r="H4" s="37">
        <f>G7</f>
        <v>600000</v>
      </c>
    </row>
    <row r="5" s="1" customFormat="1" ht="26.1" customHeight="1" spans="1:8">
      <c r="A5" s="11" t="s">
        <v>187</v>
      </c>
      <c r="B5" s="8" t="s">
        <v>188</v>
      </c>
      <c r="C5" s="38">
        <f>C6+C7</f>
        <v>88165</v>
      </c>
      <c r="D5" s="39">
        <f>D6+D7</f>
        <v>88682</v>
      </c>
      <c r="E5" s="21" t="s">
        <v>231</v>
      </c>
      <c r="F5" s="15" t="s">
        <v>186</v>
      </c>
      <c r="G5" s="37">
        <v>0</v>
      </c>
      <c r="H5" s="37">
        <v>0</v>
      </c>
    </row>
    <row r="6" s="1" customFormat="1" ht="26.1" customHeight="1" spans="1:8">
      <c r="A6" s="40" t="s">
        <v>232</v>
      </c>
      <c r="B6" s="10" t="s">
        <v>188</v>
      </c>
      <c r="C6" s="38">
        <v>61232</v>
      </c>
      <c r="D6" s="39">
        <v>61552</v>
      </c>
      <c r="E6" s="21" t="s">
        <v>233</v>
      </c>
      <c r="F6" s="15" t="s">
        <v>186</v>
      </c>
      <c r="G6" s="37">
        <v>0</v>
      </c>
      <c r="H6" s="37">
        <v>0</v>
      </c>
    </row>
    <row r="7" s="1" customFormat="1" ht="26.1" customHeight="1" spans="1:8">
      <c r="A7" s="21" t="s">
        <v>234</v>
      </c>
      <c r="B7" s="41" t="s">
        <v>188</v>
      </c>
      <c r="C7" s="38">
        <v>26933</v>
      </c>
      <c r="D7" s="39">
        <v>27130</v>
      </c>
      <c r="E7" s="21" t="s">
        <v>235</v>
      </c>
      <c r="F7" s="15" t="s">
        <v>186</v>
      </c>
      <c r="G7" s="37">
        <f>G4-G5+G6</f>
        <v>600000</v>
      </c>
      <c r="H7" s="37">
        <f>H4-H5+H6</f>
        <v>600000</v>
      </c>
    </row>
    <row r="8" s="1" customFormat="1" ht="26.1" customHeight="1" spans="1:8">
      <c r="A8" s="21" t="s">
        <v>203</v>
      </c>
      <c r="B8" s="41" t="s">
        <v>188</v>
      </c>
      <c r="C8" s="38">
        <v>65110</v>
      </c>
      <c r="D8" s="39">
        <v>65761</v>
      </c>
      <c r="E8" s="21" t="s">
        <v>236</v>
      </c>
      <c r="F8" s="15" t="s">
        <v>186</v>
      </c>
      <c r="G8" s="37">
        <v>0</v>
      </c>
      <c r="H8" s="37">
        <v>0</v>
      </c>
    </row>
    <row r="9" s="1" customFormat="1" ht="26.1" customHeight="1" spans="1:8">
      <c r="A9" s="21" t="s">
        <v>208</v>
      </c>
      <c r="B9" s="41" t="s">
        <v>68</v>
      </c>
      <c r="C9" s="10" t="s">
        <v>68</v>
      </c>
      <c r="D9" s="42" t="s">
        <v>68</v>
      </c>
      <c r="E9" s="21" t="s">
        <v>237</v>
      </c>
      <c r="F9" s="15" t="s">
        <v>186</v>
      </c>
      <c r="G9" s="37">
        <v>0</v>
      </c>
      <c r="H9" s="37">
        <v>0</v>
      </c>
    </row>
    <row r="10" s="1" customFormat="1" ht="26.1" customHeight="1" spans="1:8">
      <c r="A10" s="21" t="s">
        <v>238</v>
      </c>
      <c r="B10" s="15" t="s">
        <v>186</v>
      </c>
      <c r="C10" s="37">
        <v>3274920710.43</v>
      </c>
      <c r="D10" s="37">
        <v>3536914367.26</v>
      </c>
      <c r="E10" s="21" t="s">
        <v>239</v>
      </c>
      <c r="F10" s="15" t="s">
        <v>68</v>
      </c>
      <c r="G10" s="43" t="s">
        <v>68</v>
      </c>
      <c r="H10" s="43" t="s">
        <v>68</v>
      </c>
    </row>
    <row r="11" s="1" customFormat="1" ht="26.1" customHeight="1" spans="1:8">
      <c r="A11" s="21" t="s">
        <v>240</v>
      </c>
      <c r="B11" s="15" t="s">
        <v>186</v>
      </c>
      <c r="C11" s="37">
        <v>3184315151.65</v>
      </c>
      <c r="D11" s="37">
        <v>3439060363.78</v>
      </c>
      <c r="E11" s="21" t="s">
        <v>241</v>
      </c>
      <c r="F11" s="41" t="s">
        <v>188</v>
      </c>
      <c r="G11" s="44">
        <v>745444</v>
      </c>
      <c r="H11" s="45">
        <v>745444</v>
      </c>
    </row>
    <row r="12" s="1" customFormat="1" ht="26.1" customHeight="1" spans="1:8">
      <c r="A12" s="21" t="s">
        <v>215</v>
      </c>
      <c r="B12" s="15" t="s">
        <v>216</v>
      </c>
      <c r="C12" s="37">
        <f>IF(C11=0,0,(C17+G6)/C11)*100</f>
        <v>10.6344379140529</v>
      </c>
      <c r="D12" s="37">
        <f>IF(D11=0,0,(D17+H6)/D11)*100</f>
        <v>10.6344379139661</v>
      </c>
      <c r="E12" s="21" t="s">
        <v>242</v>
      </c>
      <c r="F12" s="21" t="s">
        <v>207</v>
      </c>
      <c r="G12" s="37">
        <f>G13+G14</f>
        <v>800</v>
      </c>
      <c r="H12" s="37">
        <f>H13+H14</f>
        <v>860</v>
      </c>
    </row>
    <row r="13" s="1" customFormat="1" ht="26.1" customHeight="1" spans="1:8">
      <c r="A13" s="21" t="s">
        <v>218</v>
      </c>
      <c r="B13" s="15" t="s">
        <v>216</v>
      </c>
      <c r="C13" s="46">
        <v>8.5</v>
      </c>
      <c r="D13" s="46">
        <v>8.5</v>
      </c>
      <c r="E13" s="21" t="s">
        <v>243</v>
      </c>
      <c r="F13" s="21" t="s">
        <v>207</v>
      </c>
      <c r="G13" s="37">
        <v>250</v>
      </c>
      <c r="H13" s="37">
        <v>280</v>
      </c>
    </row>
    <row r="14" s="1" customFormat="1" ht="26.1" customHeight="1" spans="1:8">
      <c r="A14" s="21" t="s">
        <v>244</v>
      </c>
      <c r="B14" s="15" t="s">
        <v>216</v>
      </c>
      <c r="C14" s="46">
        <v>2</v>
      </c>
      <c r="D14" s="46">
        <v>2</v>
      </c>
      <c r="E14" s="21" t="s">
        <v>245</v>
      </c>
      <c r="F14" s="21" t="s">
        <v>207</v>
      </c>
      <c r="G14" s="37">
        <v>550</v>
      </c>
      <c r="H14" s="37">
        <v>580</v>
      </c>
    </row>
    <row r="15" s="1" customFormat="1" ht="26.1" customHeight="1" spans="1:8">
      <c r="A15" s="21" t="s">
        <v>222</v>
      </c>
      <c r="B15" s="15" t="s">
        <v>207</v>
      </c>
      <c r="C15" s="37">
        <f>IF(C8=0,0,C11/C8)</f>
        <v>48906.6986891415</v>
      </c>
      <c r="D15" s="37">
        <f>IF(D8=0,0,D11/D8)</f>
        <v>52296.3513903377</v>
      </c>
      <c r="E15" s="21" t="s">
        <v>246</v>
      </c>
      <c r="F15" s="15" t="s">
        <v>68</v>
      </c>
      <c r="G15" s="43" t="s">
        <v>68</v>
      </c>
      <c r="H15" s="43" t="s">
        <v>68</v>
      </c>
    </row>
    <row r="16" s="1" customFormat="1" ht="26.1" customHeight="1" spans="1:8">
      <c r="A16" s="21" t="s">
        <v>223</v>
      </c>
      <c r="B16" s="15" t="s">
        <v>68</v>
      </c>
      <c r="C16" s="15" t="s">
        <v>68</v>
      </c>
      <c r="D16" s="15" t="s">
        <v>68</v>
      </c>
      <c r="E16" s="21" t="s">
        <v>247</v>
      </c>
      <c r="F16" s="41" t="s">
        <v>188</v>
      </c>
      <c r="G16" s="44">
        <v>745444</v>
      </c>
      <c r="H16" s="45">
        <v>745444</v>
      </c>
    </row>
    <row r="17" s="1" customFormat="1" ht="26.1" customHeight="1" spans="1:8">
      <c r="A17" s="21" t="s">
        <v>248</v>
      </c>
      <c r="B17" s="15" t="s">
        <v>186</v>
      </c>
      <c r="C17" s="37">
        <v>338634017.79</v>
      </c>
      <c r="D17" s="37">
        <v>365724739.21</v>
      </c>
      <c r="E17" s="21" t="s">
        <v>249</v>
      </c>
      <c r="F17" s="15" t="s">
        <v>207</v>
      </c>
      <c r="G17" s="37">
        <v>73</v>
      </c>
      <c r="H17" s="37">
        <v>73</v>
      </c>
    </row>
    <row r="18" s="1" customFormat="1" ht="26.1" customHeight="1" spans="1:8">
      <c r="A18" s="21" t="s">
        <v>225</v>
      </c>
      <c r="B18" s="15" t="s">
        <v>68</v>
      </c>
      <c r="C18" s="15" t="s">
        <v>68</v>
      </c>
      <c r="D18" s="15" t="s">
        <v>68</v>
      </c>
      <c r="E18" s="21" t="s">
        <v>250</v>
      </c>
      <c r="F18" s="15" t="s">
        <v>207</v>
      </c>
      <c r="G18" s="37">
        <v>73</v>
      </c>
      <c r="H18" s="37">
        <v>73</v>
      </c>
    </row>
    <row r="19" ht="28.5" customHeight="1" spans="1:8">
      <c r="A19" s="32"/>
      <c r="B19" s="32"/>
      <c r="C19" s="32"/>
      <c r="D19" s="32"/>
      <c r="E19" s="32"/>
      <c r="F19" s="32"/>
      <c r="G19" s="32"/>
      <c r="H19" s="33"/>
    </row>
  </sheetData>
  <mergeCells count="1">
    <mergeCell ref="A1:H1"/>
  </mergeCells>
  <printOptions horizontalCentered="1"/>
  <pageMargins left="0.393055555555556" right="0.393055555555556" top="0.511805555555556" bottom="0.393055555555556" header="0.432638888888889" footer="0.511805555555556"/>
  <pageSetup paperSize="9" fitToWidth="0" fitToHeight="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5" sqref="G5"/>
    </sheetView>
  </sheetViews>
  <sheetFormatPr defaultColWidth="9" defaultRowHeight="14.25" outlineLevelCol="7"/>
  <cols>
    <col min="1" max="1" width="33.75" style="2" customWidth="1"/>
    <col min="2" max="2" width="6.5" style="2" customWidth="1"/>
    <col min="3" max="3" width="16.375" style="2" customWidth="1"/>
    <col min="4" max="4" width="18.375" style="2" customWidth="1"/>
    <col min="5" max="5" width="27.125" style="2" customWidth="1"/>
    <col min="6" max="6" width="6.5" style="2" customWidth="1"/>
    <col min="7" max="7" width="16.625" style="2" customWidth="1"/>
    <col min="8" max="8" width="16.375" style="2" customWidth="1"/>
  </cols>
  <sheetData>
    <row r="1" ht="48" customHeight="1" spans="1:8">
      <c r="A1" s="3" t="s">
        <v>251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5"/>
      <c r="B2" s="6"/>
      <c r="C2" s="5"/>
      <c r="D2" s="5"/>
      <c r="E2" s="5"/>
      <c r="F2" s="6"/>
      <c r="G2" s="5"/>
      <c r="H2" s="7" t="s">
        <v>252</v>
      </c>
    </row>
    <row r="3" s="1" customFormat="1" ht="32.1" customHeight="1" spans="1:8">
      <c r="A3" s="8" t="s">
        <v>15</v>
      </c>
      <c r="B3" s="8" t="s">
        <v>182</v>
      </c>
      <c r="C3" s="8" t="s">
        <v>183</v>
      </c>
      <c r="D3" s="8" t="s">
        <v>54</v>
      </c>
      <c r="E3" s="9" t="s">
        <v>15</v>
      </c>
      <c r="F3" s="9" t="s">
        <v>182</v>
      </c>
      <c r="G3" s="10" t="s">
        <v>183</v>
      </c>
      <c r="H3" s="10" t="s">
        <v>54</v>
      </c>
    </row>
    <row r="4" s="1" customFormat="1" ht="32.1" customHeight="1" spans="1:8">
      <c r="A4" s="11" t="s">
        <v>253</v>
      </c>
      <c r="B4" s="8" t="s">
        <v>68</v>
      </c>
      <c r="C4" s="12" t="s">
        <v>68</v>
      </c>
      <c r="D4" s="13" t="s">
        <v>68</v>
      </c>
      <c r="E4" s="14" t="s">
        <v>254</v>
      </c>
      <c r="F4" s="15" t="s">
        <v>188</v>
      </c>
      <c r="G4" s="16">
        <v>32600</v>
      </c>
      <c r="H4" s="17">
        <v>33000</v>
      </c>
    </row>
    <row r="5" s="1" customFormat="1" ht="32.1" customHeight="1" spans="1:8">
      <c r="A5" s="18" t="s">
        <v>187</v>
      </c>
      <c r="B5" s="10" t="s">
        <v>188</v>
      </c>
      <c r="C5" s="19">
        <v>43000</v>
      </c>
      <c r="D5" s="20">
        <v>43020</v>
      </c>
      <c r="E5" s="21" t="s">
        <v>255</v>
      </c>
      <c r="F5" s="15" t="s">
        <v>188</v>
      </c>
      <c r="G5" s="16">
        <v>62</v>
      </c>
      <c r="H5" s="16">
        <v>62</v>
      </c>
    </row>
    <row r="6" s="1" customFormat="1" ht="32.1" customHeight="1" spans="1:8">
      <c r="A6" s="22" t="s">
        <v>256</v>
      </c>
      <c r="B6" s="23" t="s">
        <v>188</v>
      </c>
      <c r="C6" s="16">
        <v>0</v>
      </c>
      <c r="D6" s="16">
        <v>0</v>
      </c>
      <c r="E6" s="24" t="s">
        <v>257</v>
      </c>
      <c r="F6" s="15" t="s">
        <v>68</v>
      </c>
      <c r="G6" s="25" t="s">
        <v>68</v>
      </c>
      <c r="H6" s="25" t="s">
        <v>68</v>
      </c>
    </row>
    <row r="7" s="1" customFormat="1" ht="32.1" customHeight="1" spans="1:8">
      <c r="A7" s="22" t="s">
        <v>258</v>
      </c>
      <c r="B7" s="23" t="s">
        <v>188</v>
      </c>
      <c r="C7" s="16">
        <v>42140</v>
      </c>
      <c r="D7" s="16">
        <v>42159</v>
      </c>
      <c r="E7" s="21" t="s">
        <v>187</v>
      </c>
      <c r="F7" s="15" t="s">
        <v>188</v>
      </c>
      <c r="G7" s="16">
        <v>61693</v>
      </c>
      <c r="H7" s="16">
        <v>62927</v>
      </c>
    </row>
    <row r="8" s="1" customFormat="1" ht="32.1" customHeight="1" spans="1:8">
      <c r="A8" s="22" t="s">
        <v>208</v>
      </c>
      <c r="B8" s="23" t="s">
        <v>68</v>
      </c>
      <c r="C8" s="25" t="s">
        <v>68</v>
      </c>
      <c r="D8" s="25" t="s">
        <v>68</v>
      </c>
      <c r="E8" s="21" t="s">
        <v>203</v>
      </c>
      <c r="F8" s="15" t="s">
        <v>188</v>
      </c>
      <c r="G8" s="16">
        <v>61693</v>
      </c>
      <c r="H8" s="16">
        <v>62927</v>
      </c>
    </row>
    <row r="9" s="1" customFormat="1" ht="32.1" customHeight="1" spans="1:8">
      <c r="A9" s="22" t="s">
        <v>238</v>
      </c>
      <c r="B9" s="23" t="s">
        <v>186</v>
      </c>
      <c r="C9" s="26">
        <v>1610000000</v>
      </c>
      <c r="D9" s="26">
        <v>1700000000</v>
      </c>
      <c r="E9" s="21" t="s">
        <v>208</v>
      </c>
      <c r="F9" s="15" t="s">
        <v>186</v>
      </c>
      <c r="G9" s="26">
        <v>2917106162.04</v>
      </c>
      <c r="H9" s="26">
        <v>3064716061.44</v>
      </c>
    </row>
    <row r="10" s="1" customFormat="1" ht="32.1" customHeight="1" spans="1:8">
      <c r="A10" s="22" t="s">
        <v>240</v>
      </c>
      <c r="B10" s="23" t="s">
        <v>186</v>
      </c>
      <c r="C10" s="26">
        <v>1610000000</v>
      </c>
      <c r="D10" s="26">
        <v>1700000000</v>
      </c>
      <c r="E10" s="21" t="s">
        <v>215</v>
      </c>
      <c r="F10" s="15" t="s">
        <v>216</v>
      </c>
      <c r="G10" s="26">
        <f>IF(G9=0,0,G13/G9*100)</f>
        <v>0.215999999999781</v>
      </c>
      <c r="H10" s="26">
        <f>IF(H9=0,0,H13/H9*100)</f>
        <v>0.864000007477313</v>
      </c>
    </row>
    <row r="11" s="1" customFormat="1" ht="32.1" customHeight="1" spans="1:8">
      <c r="A11" s="22" t="s">
        <v>215</v>
      </c>
      <c r="B11" s="23" t="s">
        <v>216</v>
      </c>
      <c r="C11" s="26">
        <v>0.68</v>
      </c>
      <c r="D11" s="26">
        <v>1</v>
      </c>
      <c r="E11" s="21" t="s">
        <v>222</v>
      </c>
      <c r="F11" s="15" t="s">
        <v>207</v>
      </c>
      <c r="G11" s="26">
        <f>IF(G8=0,0,G9/G8)</f>
        <v>47284.2326040231</v>
      </c>
      <c r="H11" s="26">
        <f>IF(H8=0,0,H9/H8)</f>
        <v>48702.72</v>
      </c>
    </row>
    <row r="12" s="1" customFormat="1" ht="32.1" customHeight="1" spans="1:8">
      <c r="A12" s="22" t="s">
        <v>222</v>
      </c>
      <c r="B12" s="23" t="s">
        <v>207</v>
      </c>
      <c r="C12" s="26">
        <f>IF(C7=0,0,C10/C7)</f>
        <v>38205.9800664452</v>
      </c>
      <c r="D12" s="26">
        <f>IF(D7=0,0,D10/D7)</f>
        <v>40323.5370857943</v>
      </c>
      <c r="E12" s="21" t="s">
        <v>259</v>
      </c>
      <c r="F12" s="15" t="s">
        <v>186</v>
      </c>
      <c r="G12" s="26">
        <v>6300949.31</v>
      </c>
      <c r="H12" s="26">
        <v>26479147</v>
      </c>
    </row>
    <row r="13" s="1" customFormat="1" ht="32.1" customHeight="1" spans="1:8">
      <c r="A13" s="22" t="s">
        <v>260</v>
      </c>
      <c r="B13" s="23" t="s">
        <v>261</v>
      </c>
      <c r="C13" s="16">
        <v>3848</v>
      </c>
      <c r="D13" s="16">
        <v>4583</v>
      </c>
      <c r="E13" s="27" t="s">
        <v>262</v>
      </c>
      <c r="F13" s="15" t="s">
        <v>186</v>
      </c>
      <c r="G13" s="26">
        <v>6300949.31</v>
      </c>
      <c r="H13" s="26">
        <v>26479147</v>
      </c>
    </row>
    <row r="14" s="1" customFormat="1" ht="32.1" customHeight="1" spans="1:8">
      <c r="A14" s="22" t="s">
        <v>263</v>
      </c>
      <c r="B14" s="23" t="s">
        <v>261</v>
      </c>
      <c r="C14" s="16">
        <v>3848</v>
      </c>
      <c r="D14" s="16">
        <v>4583</v>
      </c>
      <c r="E14" s="28" t="s">
        <v>264</v>
      </c>
      <c r="F14" s="15" t="s">
        <v>188</v>
      </c>
      <c r="G14" s="29">
        <v>1501</v>
      </c>
      <c r="H14" s="29">
        <v>1539</v>
      </c>
    </row>
    <row r="15" ht="28.5" customHeight="1" spans="1:8">
      <c r="A15" s="30"/>
      <c r="B15" s="31"/>
      <c r="C15" s="32"/>
      <c r="D15" s="32"/>
      <c r="E15" s="30"/>
      <c r="F15" s="31"/>
      <c r="G15" s="32"/>
      <c r="H15" s="33"/>
    </row>
  </sheetData>
  <mergeCells count="1">
    <mergeCell ref="A1:H1"/>
  </mergeCells>
  <printOptions horizontalCentered="1"/>
  <pageMargins left="0.393055555555556" right="0.393055555555556" top="0.590277777777778" bottom="0.393055555555556" header="0.590277777777778" footer="0.511805555555556"/>
  <pageSetup paperSize="9" fitToWidth="0" fitToHeight="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7" workbookViewId="0">
      <selection activeCell="C17" sqref="C17"/>
    </sheetView>
  </sheetViews>
  <sheetFormatPr defaultColWidth="9" defaultRowHeight="13.5"/>
  <cols>
    <col min="1" max="1" width="26.5" style="173" customWidth="1"/>
    <col min="2" max="2" width="13.875" style="173" customWidth="1"/>
    <col min="3" max="3" width="13" style="173" customWidth="1"/>
    <col min="4" max="4" width="13.5" style="173" customWidth="1"/>
    <col min="5" max="5" width="14" style="173" customWidth="1"/>
    <col min="6" max="6" width="16.125" style="173" customWidth="1"/>
    <col min="7" max="7" width="13.375" style="173" customWidth="1"/>
    <col min="8" max="8" width="11.25" style="173" customWidth="1"/>
    <col min="9" max="9" width="11.5" style="173" customWidth="1"/>
  </cols>
  <sheetData>
    <row r="1" ht="39.95" customHeight="1" spans="1:9">
      <c r="A1" s="174" t="s">
        <v>13</v>
      </c>
      <c r="B1" s="174"/>
      <c r="C1" s="174"/>
      <c r="D1" s="174"/>
      <c r="E1" s="174"/>
      <c r="F1" s="174"/>
      <c r="G1" s="174"/>
      <c r="H1" s="174"/>
      <c r="I1" s="174"/>
    </row>
    <row r="2" ht="0.95" hidden="1" customHeight="1" spans="1:9">
      <c r="A2" s="175"/>
      <c r="B2" s="176"/>
      <c r="C2" s="176"/>
      <c r="D2" s="177"/>
      <c r="E2" s="176"/>
      <c r="F2" s="176"/>
      <c r="G2" s="177"/>
      <c r="H2" s="178"/>
      <c r="I2" s="191"/>
    </row>
    <row r="3" ht="21" customHeight="1" spans="1:9">
      <c r="A3" s="179"/>
      <c r="B3" s="180"/>
      <c r="C3" s="180"/>
      <c r="D3" s="179"/>
      <c r="E3" s="181"/>
      <c r="F3" s="180"/>
      <c r="G3" s="182"/>
      <c r="H3" s="183"/>
      <c r="I3" s="192" t="s">
        <v>14</v>
      </c>
    </row>
    <row r="4" ht="30" customHeight="1" spans="1:9">
      <c r="A4" s="184" t="s">
        <v>15</v>
      </c>
      <c r="B4" s="185" t="s">
        <v>16</v>
      </c>
      <c r="C4" s="185" t="s">
        <v>17</v>
      </c>
      <c r="D4" s="185" t="s">
        <v>18</v>
      </c>
      <c r="E4" s="185" t="s">
        <v>19</v>
      </c>
      <c r="F4" s="185" t="s">
        <v>20</v>
      </c>
      <c r="G4" s="185" t="s">
        <v>21</v>
      </c>
      <c r="H4" s="185" t="s">
        <v>22</v>
      </c>
      <c r="I4" s="185" t="s">
        <v>23</v>
      </c>
    </row>
    <row r="5" ht="30" customHeight="1" spans="1:9">
      <c r="A5" s="186" t="s">
        <v>24</v>
      </c>
      <c r="B5" s="187">
        <f>C5+D5+E5+F5+G5+H5+I5</f>
        <v>250729</v>
      </c>
      <c r="C5" s="188">
        <v>74042</v>
      </c>
      <c r="D5" s="188">
        <v>74099</v>
      </c>
      <c r="E5" s="188">
        <v>-23698</v>
      </c>
      <c r="F5" s="188">
        <v>63986</v>
      </c>
      <c r="G5" s="188">
        <v>59646</v>
      </c>
      <c r="H5" s="188">
        <v>-2940</v>
      </c>
      <c r="I5" s="188">
        <v>5594</v>
      </c>
    </row>
    <row r="6" ht="30" customHeight="1" spans="1:9">
      <c r="A6" s="189" t="s">
        <v>25</v>
      </c>
      <c r="B6" s="187">
        <f>C6+D6+E6+F6+G6+H6+I6</f>
        <v>274441</v>
      </c>
      <c r="C6" s="187">
        <f>92317+10278</f>
        <v>102595</v>
      </c>
      <c r="D6" s="187">
        <f>289+26941+270</f>
        <v>27500</v>
      </c>
      <c r="E6" s="187">
        <f>2625+32386</f>
        <v>35011</v>
      </c>
      <c r="F6" s="187">
        <f>11035+33289</f>
        <v>44324</v>
      </c>
      <c r="G6" s="187">
        <f>17998+42834+2343</f>
        <v>63175</v>
      </c>
      <c r="H6" s="187">
        <v>639</v>
      </c>
      <c r="I6" s="187">
        <v>1197</v>
      </c>
    </row>
    <row r="7" ht="30" customHeight="1" spans="1:9">
      <c r="A7" s="190" t="s">
        <v>26</v>
      </c>
      <c r="B7" s="187">
        <f>C7+D7+E7+F7+G7+H7+I7</f>
        <v>176334</v>
      </c>
      <c r="C7" s="187">
        <v>68369</v>
      </c>
      <c r="D7" s="187">
        <v>9072</v>
      </c>
      <c r="E7" s="187">
        <v>30817</v>
      </c>
      <c r="F7" s="187">
        <v>43812</v>
      </c>
      <c r="G7" s="187">
        <v>22498</v>
      </c>
      <c r="H7" s="187">
        <v>639</v>
      </c>
      <c r="I7" s="187">
        <v>1127</v>
      </c>
    </row>
    <row r="8" ht="30" customHeight="1" spans="1:9">
      <c r="A8" s="190" t="s">
        <v>27</v>
      </c>
      <c r="B8" s="187">
        <f>C8+D8+E8+F8+G8+H8+I8</f>
        <v>88004</v>
      </c>
      <c r="C8" s="187">
        <v>26236</v>
      </c>
      <c r="D8" s="187">
        <f>270+17335</f>
        <v>17605</v>
      </c>
      <c r="E8" s="187">
        <v>3642</v>
      </c>
      <c r="F8" s="187"/>
      <c r="G8" s="187">
        <f>2343+38178</f>
        <v>40521</v>
      </c>
      <c r="H8" s="187"/>
      <c r="I8" s="187"/>
    </row>
    <row r="9" ht="30" customHeight="1" spans="1:9">
      <c r="A9" s="144" t="s">
        <v>28</v>
      </c>
      <c r="B9" s="187">
        <f>C9+D9+E9+F9+G9+H9+I9</f>
        <v>1808</v>
      </c>
      <c r="C9" s="187">
        <v>276</v>
      </c>
      <c r="D9" s="187">
        <v>736</v>
      </c>
      <c r="E9" s="187">
        <v>105</v>
      </c>
      <c r="F9" s="187">
        <v>465</v>
      </c>
      <c r="G9" s="187">
        <v>156</v>
      </c>
      <c r="H9" s="187"/>
      <c r="I9" s="187">
        <v>70</v>
      </c>
    </row>
    <row r="10" ht="30" customHeight="1" spans="1:9">
      <c r="A10" s="144" t="s">
        <v>29</v>
      </c>
      <c r="B10" s="187">
        <v>8295</v>
      </c>
      <c r="C10" s="187">
        <v>7714</v>
      </c>
      <c r="D10" s="187">
        <v>87</v>
      </c>
      <c r="E10" s="187">
        <v>447</v>
      </c>
      <c r="F10" s="187">
        <v>47</v>
      </c>
      <c r="G10" s="187"/>
      <c r="H10" s="187"/>
      <c r="I10" s="187"/>
    </row>
    <row r="11" ht="30" customHeight="1" spans="1:9">
      <c r="A11" s="190" t="s">
        <v>30</v>
      </c>
      <c r="B11" s="187">
        <f>C11+D11+E11+F11+G11+H11+I11</f>
        <v>251867</v>
      </c>
      <c r="C11" s="187">
        <f>7255+78128</f>
        <v>85383</v>
      </c>
      <c r="D11" s="187">
        <f>1790+1511+18204+367</f>
        <v>21872</v>
      </c>
      <c r="E11" s="187">
        <f>4273+46046</f>
        <v>50319</v>
      </c>
      <c r="F11" s="187">
        <f>4700+29237</f>
        <v>33937</v>
      </c>
      <c r="G11" s="187">
        <f>2500+44629+3000+1450+125+1102</f>
        <v>52806</v>
      </c>
      <c r="H11" s="187">
        <f>400+83+2873</f>
        <v>3356</v>
      </c>
      <c r="I11" s="187">
        <f>280+3914</f>
        <v>4194</v>
      </c>
    </row>
    <row r="12" ht="30" customHeight="1" spans="1:9">
      <c r="A12" s="190" t="s">
        <v>31</v>
      </c>
      <c r="B12" s="187">
        <f>C12+D12+E12+F12+G12+H12+I12</f>
        <v>237055</v>
      </c>
      <c r="C12" s="187">
        <f>7255+75725</f>
        <v>82980</v>
      </c>
      <c r="D12" s="187">
        <f>1790+18191+367</f>
        <v>20348</v>
      </c>
      <c r="E12" s="187">
        <f>4273+45483</f>
        <v>49756</v>
      </c>
      <c r="F12" s="187">
        <f>4700+29017</f>
        <v>33717</v>
      </c>
      <c r="G12" s="187">
        <f>2500+40439+3000</f>
        <v>45939</v>
      </c>
      <c r="H12" s="187">
        <f>400+2873</f>
        <v>3273</v>
      </c>
      <c r="I12" s="187">
        <f>280+762</f>
        <v>1042</v>
      </c>
    </row>
    <row r="13" ht="30" customHeight="1" spans="1:9">
      <c r="A13" s="189" t="s">
        <v>32</v>
      </c>
      <c r="B13" s="187">
        <v>1160</v>
      </c>
      <c r="C13" s="187">
        <v>1160</v>
      </c>
      <c r="D13" s="187"/>
      <c r="E13" s="187"/>
      <c r="F13" s="187"/>
      <c r="G13" s="187"/>
      <c r="H13" s="187"/>
      <c r="I13" s="187"/>
    </row>
    <row r="14" ht="30" customHeight="1" spans="1:9">
      <c r="A14" s="189" t="s">
        <v>33</v>
      </c>
      <c r="B14" s="187">
        <v>1594</v>
      </c>
      <c r="C14" s="187"/>
      <c r="D14" s="187">
        <v>1511</v>
      </c>
      <c r="E14" s="187"/>
      <c r="F14" s="187"/>
      <c r="G14" s="187"/>
      <c r="H14" s="187"/>
      <c r="I14" s="187">
        <v>83</v>
      </c>
    </row>
    <row r="15" ht="30" customHeight="1" spans="1:9">
      <c r="A15" s="189" t="s">
        <v>34</v>
      </c>
      <c r="B15" s="187">
        <v>12058</v>
      </c>
      <c r="C15" s="187">
        <v>1243</v>
      </c>
      <c r="D15" s="187">
        <v>13</v>
      </c>
      <c r="E15" s="187">
        <v>563</v>
      </c>
      <c r="F15" s="187">
        <v>220</v>
      </c>
      <c r="G15" s="187">
        <v>6867</v>
      </c>
      <c r="H15" s="187">
        <v>83</v>
      </c>
      <c r="I15" s="187">
        <v>3069</v>
      </c>
    </row>
    <row r="16" ht="30" customHeight="1" spans="1:9">
      <c r="A16" s="189" t="s">
        <v>35</v>
      </c>
      <c r="B16" s="187">
        <f>C16+D16+E16+F16+G16+H16+I16</f>
        <v>22574</v>
      </c>
      <c r="C16" s="187">
        <f>C6-C11</f>
        <v>17212</v>
      </c>
      <c r="D16" s="187">
        <f t="shared" ref="D16:I16" si="0">D6-D11</f>
        <v>5628</v>
      </c>
      <c r="E16" s="187">
        <f t="shared" si="0"/>
        <v>-15308</v>
      </c>
      <c r="F16" s="187">
        <f t="shared" si="0"/>
        <v>10387</v>
      </c>
      <c r="G16" s="187">
        <f t="shared" si="0"/>
        <v>10369</v>
      </c>
      <c r="H16" s="187">
        <f t="shared" si="0"/>
        <v>-2717</v>
      </c>
      <c r="I16" s="187">
        <f t="shared" si="0"/>
        <v>-2997</v>
      </c>
    </row>
    <row r="17" ht="30" customHeight="1" spans="1:9">
      <c r="A17" s="190" t="s">
        <v>36</v>
      </c>
      <c r="B17" s="187">
        <f>C17+D17+E17+F17+G17+H17+I17</f>
        <v>273303</v>
      </c>
      <c r="C17" s="187">
        <f>C5+C16</f>
        <v>91254</v>
      </c>
      <c r="D17" s="187">
        <f t="shared" ref="D17:I17" si="1">D5+D16</f>
        <v>79727</v>
      </c>
      <c r="E17" s="187">
        <f t="shared" si="1"/>
        <v>-39006</v>
      </c>
      <c r="F17" s="187">
        <f t="shared" si="1"/>
        <v>74373</v>
      </c>
      <c r="G17" s="187">
        <f t="shared" si="1"/>
        <v>70015</v>
      </c>
      <c r="H17" s="187">
        <f t="shared" si="1"/>
        <v>-5657</v>
      </c>
      <c r="I17" s="187">
        <f t="shared" si="1"/>
        <v>2597</v>
      </c>
    </row>
  </sheetData>
  <mergeCells count="3">
    <mergeCell ref="A1:I1"/>
    <mergeCell ref="H2:I2"/>
    <mergeCell ref="D3:E3"/>
  </mergeCells>
  <pageMargins left="0.7" right="0.7" top="0.66875" bottom="0.75" header="0.3" footer="0.3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17" sqref="D17"/>
    </sheetView>
  </sheetViews>
  <sheetFormatPr defaultColWidth="9" defaultRowHeight="14.25"/>
  <cols>
    <col min="1" max="1" width="25.25" style="2" customWidth="1"/>
    <col min="2" max="2" width="17.5" style="2" customWidth="1"/>
    <col min="3" max="3" width="16.5" style="2" customWidth="1"/>
    <col min="4" max="4" width="15.25" style="2" customWidth="1"/>
    <col min="5" max="5" width="15.75" style="2" customWidth="1"/>
    <col min="6" max="6" width="16.875" style="2" customWidth="1"/>
    <col min="7" max="7" width="15.25" style="2" customWidth="1"/>
    <col min="8" max="8" width="16.5" style="2" customWidth="1"/>
    <col min="9" max="9" width="14.125" style="2" customWidth="1"/>
  </cols>
  <sheetData>
    <row r="1" ht="36" customHeight="1" spans="1:9">
      <c r="A1" s="3" t="s">
        <v>37</v>
      </c>
      <c r="B1" s="4"/>
      <c r="C1" s="4"/>
      <c r="D1" s="159"/>
      <c r="E1" s="4"/>
      <c r="F1" s="4"/>
      <c r="G1" s="4"/>
      <c r="H1" s="4"/>
      <c r="I1" s="4"/>
    </row>
    <row r="2" ht="12.95" customHeight="1" spans="1:9">
      <c r="A2" s="160"/>
      <c r="B2" s="160"/>
      <c r="C2" s="160"/>
      <c r="D2" s="161"/>
      <c r="E2" s="160"/>
      <c r="F2" s="160"/>
      <c r="G2" s="160"/>
      <c r="H2" s="160"/>
      <c r="I2" s="171" t="s">
        <v>38</v>
      </c>
    </row>
    <row r="3" ht="15" customHeight="1" spans="1:9">
      <c r="A3" s="160"/>
      <c r="B3" s="160"/>
      <c r="C3" s="160"/>
      <c r="D3" s="161"/>
      <c r="E3" s="160"/>
      <c r="F3" s="160"/>
      <c r="G3" s="160"/>
      <c r="H3" s="160"/>
      <c r="I3" s="153" t="s">
        <v>39</v>
      </c>
    </row>
    <row r="4" s="152" customFormat="1" ht="30" customHeight="1" spans="1:9">
      <c r="A4" s="136" t="s">
        <v>15</v>
      </c>
      <c r="B4" s="162" t="s">
        <v>16</v>
      </c>
      <c r="C4" s="162" t="s">
        <v>17</v>
      </c>
      <c r="D4" s="162" t="s">
        <v>18</v>
      </c>
      <c r="E4" s="162" t="s">
        <v>19</v>
      </c>
      <c r="F4" s="162" t="s">
        <v>20</v>
      </c>
      <c r="G4" s="162" t="s">
        <v>21</v>
      </c>
      <c r="H4" s="162" t="s">
        <v>22</v>
      </c>
      <c r="I4" s="162" t="s">
        <v>23</v>
      </c>
    </row>
    <row r="5" s="152" customFormat="1" ht="22.5" customHeight="1" spans="1:9">
      <c r="A5" s="163" t="s">
        <v>24</v>
      </c>
      <c r="B5" s="164">
        <f>C5+D5+E5+F5+G5+H5+I5</f>
        <v>2733035303.02</v>
      </c>
      <c r="C5" s="91">
        <v>912543266.52</v>
      </c>
      <c r="D5" s="91">
        <v>797271638.5</v>
      </c>
      <c r="E5" s="91">
        <v>-390060036.5</v>
      </c>
      <c r="F5" s="91">
        <v>743730321.2</v>
      </c>
      <c r="G5" s="88">
        <v>700153456.2</v>
      </c>
      <c r="H5" s="91">
        <v>-56574365.2</v>
      </c>
      <c r="I5" s="88">
        <v>25971022.3</v>
      </c>
    </row>
    <row r="6" ht="22.5" customHeight="1" spans="1:9">
      <c r="A6" s="165" t="s">
        <v>25</v>
      </c>
      <c r="B6" s="164">
        <f>C6+D6+E6+F6+G6+H6+I6</f>
        <v>2933154463.05</v>
      </c>
      <c r="C6" s="164">
        <v>1004728408.66</v>
      </c>
      <c r="D6" s="164">
        <v>291861550.44</v>
      </c>
      <c r="E6" s="164">
        <v>554020554.96</v>
      </c>
      <c r="F6" s="164">
        <v>376947961.99</v>
      </c>
      <c r="G6" s="164">
        <v>653081840</v>
      </c>
      <c r="H6" s="164">
        <v>33864147</v>
      </c>
      <c r="I6" s="164">
        <v>18650000</v>
      </c>
    </row>
    <row r="7" ht="22.5" customHeight="1" spans="1:9">
      <c r="A7" s="166" t="s">
        <v>40</v>
      </c>
      <c r="B7" s="37">
        <f>C7+D7+E7+F7+G7+H7+I7</f>
        <v>1703511748.95</v>
      </c>
      <c r="C7" s="37">
        <v>674712221.89</v>
      </c>
      <c r="D7" s="37">
        <v>90015859</v>
      </c>
      <c r="E7" s="37">
        <v>320855461.85</v>
      </c>
      <c r="F7" s="37">
        <v>365724739.21</v>
      </c>
      <c r="G7" s="37">
        <v>208724320</v>
      </c>
      <c r="H7" s="37">
        <v>26479147</v>
      </c>
      <c r="I7" s="37">
        <v>17000000</v>
      </c>
    </row>
    <row r="8" ht="22.5" customHeight="1" spans="1:10">
      <c r="A8" s="166" t="s">
        <v>41</v>
      </c>
      <c r="B8" s="37">
        <f>C8+D8+E8+F8+G8+H8+I8</f>
        <v>1139006934.96</v>
      </c>
      <c r="C8" s="37">
        <v>280490000</v>
      </c>
      <c r="D8" s="37">
        <v>192739691.44</v>
      </c>
      <c r="E8" s="37">
        <v>226059723.52</v>
      </c>
      <c r="F8" s="37">
        <v>0</v>
      </c>
      <c r="G8" s="37">
        <v>432357520</v>
      </c>
      <c r="H8" s="37">
        <v>7360000</v>
      </c>
      <c r="I8" s="37">
        <v>0</v>
      </c>
      <c r="J8" s="172"/>
    </row>
    <row r="9" ht="22.5" customHeight="1" spans="1:9">
      <c r="A9" s="167" t="s">
        <v>42</v>
      </c>
      <c r="B9" s="37">
        <f>C9+D9+E9+F9+G9+H9+I9</f>
        <v>36000215.94</v>
      </c>
      <c r="C9" s="37">
        <v>3676623.57</v>
      </c>
      <c r="D9" s="37">
        <v>9050000</v>
      </c>
      <c r="E9" s="37">
        <v>805369.59</v>
      </c>
      <c r="F9" s="37">
        <v>9743222.78</v>
      </c>
      <c r="G9" s="37">
        <v>12000000</v>
      </c>
      <c r="H9" s="37">
        <v>25000</v>
      </c>
      <c r="I9" s="37">
        <v>700000</v>
      </c>
    </row>
    <row r="10" ht="22.5" customHeight="1" spans="1:9">
      <c r="A10" s="167" t="s">
        <v>43</v>
      </c>
      <c r="B10" s="37">
        <f>C10+D10</f>
        <v>0</v>
      </c>
      <c r="C10" s="37">
        <v>0</v>
      </c>
      <c r="D10" s="37">
        <v>0</v>
      </c>
      <c r="E10" s="15"/>
      <c r="F10" s="37"/>
      <c r="G10" s="37"/>
      <c r="H10" s="37"/>
      <c r="I10" s="37"/>
    </row>
    <row r="11" ht="22.5" customHeight="1" spans="1:9">
      <c r="A11" s="167" t="s">
        <v>44</v>
      </c>
      <c r="B11" s="37">
        <f>C11+D11+E11+F11+I11</f>
        <v>52681247.56</v>
      </c>
      <c r="C11" s="37">
        <v>45475247.56</v>
      </c>
      <c r="D11" s="37">
        <v>56000</v>
      </c>
      <c r="E11" s="37">
        <v>6300000</v>
      </c>
      <c r="F11" s="37">
        <v>450000</v>
      </c>
      <c r="G11" s="37"/>
      <c r="H11" s="37"/>
      <c r="I11" s="37">
        <v>400000</v>
      </c>
    </row>
    <row r="12" ht="22.5" customHeight="1" spans="1:9">
      <c r="A12" s="167" t="s">
        <v>45</v>
      </c>
      <c r="B12" s="37">
        <f>C12+D12+E12+F12+G12+H12+I12</f>
        <v>1954315.64</v>
      </c>
      <c r="C12" s="37">
        <v>374315.64</v>
      </c>
      <c r="D12" s="37">
        <v>0</v>
      </c>
      <c r="E12" s="37">
        <v>0</v>
      </c>
      <c r="F12" s="37">
        <v>1030000</v>
      </c>
      <c r="G12" s="37">
        <v>0</v>
      </c>
      <c r="H12" s="37">
        <v>0</v>
      </c>
      <c r="I12" s="37">
        <v>550000</v>
      </c>
    </row>
    <row r="13" ht="22.5" customHeight="1" spans="1:9">
      <c r="A13" s="167" t="s">
        <v>46</v>
      </c>
      <c r="B13" s="37">
        <f>C13</f>
        <v>0</v>
      </c>
      <c r="C13" s="37">
        <v>0</v>
      </c>
      <c r="D13" s="37"/>
      <c r="E13" s="37"/>
      <c r="F13" s="37"/>
      <c r="G13" s="37"/>
      <c r="H13" s="37"/>
      <c r="I13" s="37"/>
    </row>
    <row r="14" ht="22.5" customHeight="1" spans="1:9">
      <c r="A14" s="167" t="s">
        <v>47</v>
      </c>
      <c r="B14" s="37">
        <f>C14</f>
        <v>0</v>
      </c>
      <c r="C14" s="37">
        <v>0</v>
      </c>
      <c r="D14" s="37"/>
      <c r="E14" s="37"/>
      <c r="F14" s="37"/>
      <c r="G14" s="37"/>
      <c r="H14" s="37"/>
      <c r="I14" s="37"/>
    </row>
    <row r="15" ht="22.5" customHeight="1" spans="1:9">
      <c r="A15" s="166" t="s">
        <v>30</v>
      </c>
      <c r="B15" s="37">
        <f>C15+D15+E15+F15+G15+H15+I15</f>
        <v>2771089123.79</v>
      </c>
      <c r="C15" s="37">
        <v>960187799.24</v>
      </c>
      <c r="D15" s="37">
        <v>230647958</v>
      </c>
      <c r="E15" s="37">
        <v>554020554.96</v>
      </c>
      <c r="F15" s="37">
        <v>341887183.44</v>
      </c>
      <c r="G15" s="37">
        <v>633760571.76</v>
      </c>
      <c r="H15" s="37">
        <v>33849218.39</v>
      </c>
      <c r="I15" s="37">
        <v>16735838</v>
      </c>
    </row>
    <row r="16" ht="22.5" customHeight="1" spans="1:9">
      <c r="A16" s="166" t="s">
        <v>48</v>
      </c>
      <c r="B16" s="37">
        <f>C16+D16+E16+F16+G16+H16+I16</f>
        <v>2674071118.79</v>
      </c>
      <c r="C16" s="37">
        <v>933329156.24</v>
      </c>
      <c r="D16" s="37">
        <v>230544058</v>
      </c>
      <c r="E16" s="37">
        <v>549720554.96</v>
      </c>
      <c r="F16" s="37">
        <v>339657183.44</v>
      </c>
      <c r="G16" s="37">
        <v>579343159.76</v>
      </c>
      <c r="H16" s="37">
        <v>33479218.39</v>
      </c>
      <c r="I16" s="37">
        <v>7997788</v>
      </c>
    </row>
    <row r="17" ht="22.5" customHeight="1" spans="1:9">
      <c r="A17" s="166" t="s">
        <v>49</v>
      </c>
      <c r="B17" s="37">
        <f>C17+D17+E17+F17+I17</f>
        <v>32562335.8</v>
      </c>
      <c r="C17" s="37">
        <v>26228435.8</v>
      </c>
      <c r="D17" s="37">
        <v>103900</v>
      </c>
      <c r="E17" s="37">
        <v>4000000</v>
      </c>
      <c r="F17" s="37">
        <v>2230000</v>
      </c>
      <c r="G17" s="37"/>
      <c r="H17" s="37"/>
      <c r="I17" s="37">
        <v>0</v>
      </c>
    </row>
    <row r="18" ht="22.5" customHeight="1" spans="1:9">
      <c r="A18" s="167" t="s">
        <v>50</v>
      </c>
      <c r="B18" s="37">
        <f>C18+D18+E18+F18+G18+H18+I18</f>
        <v>55800269.2</v>
      </c>
      <c r="C18" s="37">
        <v>630207.2</v>
      </c>
      <c r="D18" s="37">
        <v>0</v>
      </c>
      <c r="E18" s="37">
        <v>300000</v>
      </c>
      <c r="F18" s="37">
        <v>0</v>
      </c>
      <c r="G18" s="37">
        <v>54417412</v>
      </c>
      <c r="H18" s="37">
        <v>370000</v>
      </c>
      <c r="I18" s="37">
        <v>82650</v>
      </c>
    </row>
    <row r="19" ht="22.5" customHeight="1" spans="1:9">
      <c r="A19" s="168" t="s">
        <v>51</v>
      </c>
      <c r="B19" s="37">
        <f>C19+D19+E19+F19+G19+H19+I19</f>
        <v>8655400</v>
      </c>
      <c r="C19" s="37">
        <v>0</v>
      </c>
      <c r="D19" s="37"/>
      <c r="E19" s="37"/>
      <c r="F19" s="37"/>
      <c r="G19" s="37"/>
      <c r="H19" s="37"/>
      <c r="I19" s="37">
        <v>8655400</v>
      </c>
    </row>
    <row r="20" ht="22.5" customHeight="1" spans="1:9">
      <c r="A20" s="167" t="s">
        <v>52</v>
      </c>
      <c r="B20" s="37">
        <f>C20</f>
        <v>0</v>
      </c>
      <c r="C20" s="37">
        <v>0</v>
      </c>
      <c r="D20" s="37"/>
      <c r="E20" s="37"/>
      <c r="F20" s="37"/>
      <c r="G20" s="37"/>
      <c r="H20" s="37"/>
      <c r="I20" s="37"/>
    </row>
    <row r="21" ht="22.5" customHeight="1" spans="1:9">
      <c r="A21" s="165" t="s">
        <v>35</v>
      </c>
      <c r="B21" s="37">
        <f>C21+D21+E21+F21+G21+H21+I21</f>
        <v>162065339.26</v>
      </c>
      <c r="C21" s="37">
        <v>44540609.42</v>
      </c>
      <c r="D21" s="37">
        <v>61213592.44</v>
      </c>
      <c r="E21" s="37">
        <v>0</v>
      </c>
      <c r="F21" s="37">
        <v>35060778.55</v>
      </c>
      <c r="G21" s="37">
        <v>19321268.24</v>
      </c>
      <c r="H21" s="37">
        <v>14928.61</v>
      </c>
      <c r="I21" s="37">
        <v>1914162</v>
      </c>
    </row>
    <row r="22" ht="22.5" customHeight="1" spans="1:9">
      <c r="A22" s="166" t="s">
        <v>36</v>
      </c>
      <c r="B22" s="37">
        <f>C22+D22+E22+F22+G22+H22+I22</f>
        <v>2895100642.28</v>
      </c>
      <c r="C22" s="37">
        <f>C5+C21</f>
        <v>957083875.94</v>
      </c>
      <c r="D22" s="37">
        <f t="shared" ref="D22:I22" si="0">D5+D21</f>
        <v>858485230.94</v>
      </c>
      <c r="E22" s="37">
        <f t="shared" si="0"/>
        <v>-390060036.5</v>
      </c>
      <c r="F22" s="37">
        <f t="shared" si="0"/>
        <v>778791099.75</v>
      </c>
      <c r="G22" s="37">
        <f t="shared" si="0"/>
        <v>719474724.44</v>
      </c>
      <c r="H22" s="37">
        <f t="shared" si="0"/>
        <v>-56559436.59</v>
      </c>
      <c r="I22" s="37">
        <f t="shared" si="0"/>
        <v>27885184.3</v>
      </c>
    </row>
    <row r="24" spans="2:9">
      <c r="B24" s="169"/>
      <c r="C24" s="170"/>
      <c r="D24" s="170"/>
      <c r="E24" s="170"/>
      <c r="F24" s="170"/>
      <c r="G24" s="170"/>
      <c r="H24" s="170"/>
      <c r="I24" s="170"/>
    </row>
  </sheetData>
  <mergeCells count="1">
    <mergeCell ref="A1:I1"/>
  </mergeCells>
  <printOptions horizontalCentered="1"/>
  <pageMargins left="0.393055555555556" right="0.393055555555556" top="0.786805555555556" bottom="0.786805555555556" header="0.511805555555556" footer="0.511805555555556"/>
  <pageSetup paperSize="9" scale="9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4" workbookViewId="0">
      <selection activeCell="B20" sqref="B20"/>
    </sheetView>
  </sheetViews>
  <sheetFormatPr defaultColWidth="9" defaultRowHeight="14.25" outlineLevelCol="3"/>
  <cols>
    <col min="1" max="1" width="27.25" style="2" customWidth="1"/>
    <col min="2" max="2" width="27.625" style="2" customWidth="1"/>
    <col min="3" max="3" width="31" style="2" customWidth="1"/>
    <col min="4" max="4" width="25.375" style="2" customWidth="1"/>
  </cols>
  <sheetData>
    <row r="1" ht="36" customHeight="1" spans="1:4">
      <c r="A1" s="3" t="s">
        <v>53</v>
      </c>
      <c r="B1" s="4"/>
      <c r="C1" s="4"/>
      <c r="D1" s="4"/>
    </row>
    <row r="2" ht="12" customHeight="1" spans="1:4">
      <c r="A2" s="132"/>
      <c r="B2" s="132"/>
      <c r="C2" s="132"/>
      <c r="D2" s="153"/>
    </row>
    <row r="3" ht="19.5" customHeight="1" spans="1:4">
      <c r="A3" s="154"/>
      <c r="B3" s="154"/>
      <c r="C3" s="154"/>
      <c r="D3" s="135" t="s">
        <v>39</v>
      </c>
    </row>
    <row r="4" s="152" customFormat="1" ht="24" customHeight="1" spans="1:4">
      <c r="A4" s="8" t="s">
        <v>15</v>
      </c>
      <c r="B4" s="8" t="s">
        <v>54</v>
      </c>
      <c r="C4" s="8" t="s">
        <v>15</v>
      </c>
      <c r="D4" s="15" t="s">
        <v>54</v>
      </c>
    </row>
    <row r="5" ht="24" customHeight="1" spans="1:4">
      <c r="A5" s="11" t="s">
        <v>55</v>
      </c>
      <c r="B5" s="59">
        <v>674712221.89</v>
      </c>
      <c r="C5" s="11" t="s">
        <v>56</v>
      </c>
      <c r="D5" s="124">
        <v>904536270.96</v>
      </c>
    </row>
    <row r="6" ht="24" customHeight="1" spans="1:4">
      <c r="A6" s="11" t="s">
        <v>57</v>
      </c>
      <c r="B6" s="59">
        <v>280490000</v>
      </c>
      <c r="C6" s="11" t="s">
        <v>58</v>
      </c>
      <c r="D6" s="155">
        <v>419792.64</v>
      </c>
    </row>
    <row r="7" ht="24" customHeight="1" spans="1:4">
      <c r="A7" s="11" t="s">
        <v>59</v>
      </c>
      <c r="B7" s="59">
        <v>0</v>
      </c>
      <c r="C7" s="11" t="s">
        <v>60</v>
      </c>
      <c r="D7" s="37">
        <v>0</v>
      </c>
    </row>
    <row r="8" ht="24" customHeight="1" spans="1:4">
      <c r="A8" s="11" t="s">
        <v>61</v>
      </c>
      <c r="B8" s="59">
        <v>3676623.57</v>
      </c>
      <c r="C8" s="116" t="s">
        <v>62</v>
      </c>
      <c r="D8" s="122">
        <v>28792885.28</v>
      </c>
    </row>
    <row r="9" ht="24" customHeight="1" spans="1:4">
      <c r="A9" s="11" t="s">
        <v>63</v>
      </c>
      <c r="B9" s="59">
        <v>0</v>
      </c>
      <c r="C9" s="116" t="s">
        <v>64</v>
      </c>
      <c r="D9" s="122">
        <v>26228435.8</v>
      </c>
    </row>
    <row r="10" ht="24" customHeight="1" spans="1:4">
      <c r="A10" s="40" t="s">
        <v>65</v>
      </c>
      <c r="B10" s="59">
        <v>45475247.56</v>
      </c>
      <c r="C10" s="117" t="s">
        <v>66</v>
      </c>
      <c r="D10" s="122">
        <v>630207.2</v>
      </c>
    </row>
    <row r="11" ht="24" customHeight="1" spans="1:4">
      <c r="A11" s="74" t="s">
        <v>67</v>
      </c>
      <c r="B11" s="44">
        <v>374315.64</v>
      </c>
      <c r="C11" s="53" t="s">
        <v>68</v>
      </c>
      <c r="D11" s="15" t="s">
        <v>68</v>
      </c>
    </row>
    <row r="12" ht="24" customHeight="1" spans="1:4">
      <c r="A12" s="84" t="s">
        <v>69</v>
      </c>
      <c r="B12" s="85">
        <v>0</v>
      </c>
      <c r="C12" s="69" t="s">
        <v>68</v>
      </c>
      <c r="D12" s="15" t="s">
        <v>68</v>
      </c>
    </row>
    <row r="13" ht="24" customHeight="1" spans="1:4">
      <c r="A13" s="11" t="s">
        <v>70</v>
      </c>
      <c r="B13" s="59">
        <f>B5+B6+B8+B9+B10+B11</f>
        <v>1004728408.66</v>
      </c>
      <c r="C13" s="11" t="s">
        <v>71</v>
      </c>
      <c r="D13" s="37">
        <f>D5+D7+D8+D9+D10</f>
        <v>960187799.24</v>
      </c>
    </row>
    <row r="14" ht="24" customHeight="1" spans="1:4">
      <c r="A14" s="40" t="s">
        <v>72</v>
      </c>
      <c r="B14" s="59">
        <v>0</v>
      </c>
      <c r="C14" s="40" t="s">
        <v>73</v>
      </c>
      <c r="D14" s="55">
        <v>0</v>
      </c>
    </row>
    <row r="15" ht="24" customHeight="1" spans="1:4">
      <c r="A15" s="156" t="s">
        <v>74</v>
      </c>
      <c r="B15" s="54">
        <v>0</v>
      </c>
      <c r="C15" s="156" t="s">
        <v>75</v>
      </c>
      <c r="D15" s="44">
        <v>0</v>
      </c>
    </row>
    <row r="16" ht="24" customHeight="1" spans="1:4">
      <c r="A16" s="40" t="s">
        <v>76</v>
      </c>
      <c r="B16" s="59">
        <v>0</v>
      </c>
      <c r="C16" s="40" t="s">
        <v>77</v>
      </c>
      <c r="D16" s="55">
        <v>0</v>
      </c>
    </row>
    <row r="17" ht="24" customHeight="1" spans="1:4">
      <c r="A17" s="156" t="s">
        <v>78</v>
      </c>
      <c r="B17" s="54">
        <v>0</v>
      </c>
      <c r="C17" s="156" t="s">
        <v>79</v>
      </c>
      <c r="D17" s="44">
        <v>0</v>
      </c>
    </row>
    <row r="18" ht="24" customHeight="1" spans="1:4">
      <c r="A18" s="40" t="s">
        <v>80</v>
      </c>
      <c r="B18" s="44">
        <f>B13+B14+B16</f>
        <v>1004728408.66</v>
      </c>
      <c r="C18" s="40" t="s">
        <v>81</v>
      </c>
      <c r="D18" s="37">
        <f>D13+D14+D16</f>
        <v>960187799.24</v>
      </c>
    </row>
    <row r="19" ht="24" customHeight="1" spans="1:4">
      <c r="A19" s="15" t="s">
        <v>68</v>
      </c>
      <c r="B19" s="15" t="s">
        <v>68</v>
      </c>
      <c r="C19" s="21" t="s">
        <v>82</v>
      </c>
      <c r="D19" s="37">
        <f>B18-D18</f>
        <v>44540609.42</v>
      </c>
    </row>
    <row r="20" ht="24" customHeight="1" spans="1:4">
      <c r="A20" s="21" t="s">
        <v>83</v>
      </c>
      <c r="B20" s="91">
        <v>912543266.52</v>
      </c>
      <c r="C20" s="21" t="s">
        <v>84</v>
      </c>
      <c r="D20" s="37">
        <f>B20+D19</f>
        <v>957083875.94</v>
      </c>
    </row>
    <row r="21" ht="24" customHeight="1" spans="1:4">
      <c r="A21" s="15" t="s">
        <v>85</v>
      </c>
      <c r="B21" s="37">
        <f>B18+B20</f>
        <v>1917271675.18</v>
      </c>
      <c r="C21" s="15" t="s">
        <v>85</v>
      </c>
      <c r="D21" s="37">
        <f>D18+D20</f>
        <v>1917271675.18</v>
      </c>
    </row>
    <row r="22" ht="28.5" customHeight="1" spans="1:4">
      <c r="A22" s="30"/>
      <c r="B22" s="157"/>
      <c r="C22" s="30"/>
      <c r="D22" s="158"/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D20" sqref="D20"/>
    </sheetView>
  </sheetViews>
  <sheetFormatPr defaultColWidth="9" defaultRowHeight="14.25" outlineLevelCol="3"/>
  <cols>
    <col min="1" max="1" width="36.125" style="2" customWidth="1"/>
    <col min="2" max="2" width="31.75" style="2" customWidth="1"/>
    <col min="3" max="3" width="23.25" style="2" customWidth="1"/>
    <col min="4" max="4" width="32.875" style="2" customWidth="1"/>
  </cols>
  <sheetData>
    <row r="1" ht="36.95" customHeight="1" spans="1:4">
      <c r="A1" s="3" t="s">
        <v>86</v>
      </c>
      <c r="B1" s="4"/>
      <c r="C1" s="4"/>
      <c r="D1" s="4"/>
    </row>
    <row r="2" s="131" customFormat="1" ht="15.95" customHeight="1" spans="1:4">
      <c r="A2" s="132"/>
      <c r="B2" s="132"/>
      <c r="C2" s="132"/>
      <c r="D2" s="133"/>
    </row>
    <row r="3" s="131" customFormat="1" ht="18" customHeight="1" spans="1:4">
      <c r="A3" s="134"/>
      <c r="B3" s="134"/>
      <c r="C3" s="134"/>
      <c r="D3" s="135" t="s">
        <v>39</v>
      </c>
    </row>
    <row r="4" s="131" customFormat="1" ht="24.95" customHeight="1" spans="1:4">
      <c r="A4" s="136" t="s">
        <v>15</v>
      </c>
      <c r="B4" s="136" t="s">
        <v>54</v>
      </c>
      <c r="C4" s="136" t="s">
        <v>15</v>
      </c>
      <c r="D4" s="136" t="s">
        <v>54</v>
      </c>
    </row>
    <row r="5" s="131" customFormat="1" ht="24.95" customHeight="1" spans="1:4">
      <c r="A5" s="137" t="s">
        <v>87</v>
      </c>
      <c r="B5" s="138">
        <v>90015859</v>
      </c>
      <c r="C5" s="137" t="s">
        <v>88</v>
      </c>
      <c r="D5" s="138">
        <v>177470976</v>
      </c>
    </row>
    <row r="6" s="131" customFormat="1" ht="24.95" customHeight="1" spans="1:4">
      <c r="A6" s="139" t="s">
        <v>89</v>
      </c>
      <c r="B6" s="140">
        <v>1764800</v>
      </c>
      <c r="C6" s="137" t="s">
        <v>90</v>
      </c>
      <c r="D6" s="140">
        <v>49924512</v>
      </c>
    </row>
    <row r="7" s="131" customFormat="1" ht="24.95" customHeight="1" spans="1:4">
      <c r="A7" s="141" t="s">
        <v>57</v>
      </c>
      <c r="B7" s="142">
        <v>192739691.44</v>
      </c>
      <c r="C7" s="137" t="s">
        <v>91</v>
      </c>
      <c r="D7" s="143">
        <v>3148570</v>
      </c>
    </row>
    <row r="8" s="131" customFormat="1" ht="24.95" customHeight="1" spans="1:4">
      <c r="A8" s="144" t="s">
        <v>92</v>
      </c>
      <c r="B8" s="143">
        <v>177470976</v>
      </c>
      <c r="C8" s="137" t="s">
        <v>64</v>
      </c>
      <c r="D8" s="143">
        <v>103900</v>
      </c>
    </row>
    <row r="9" s="131" customFormat="1" ht="24.95" customHeight="1" spans="1:4">
      <c r="A9" s="145" t="s">
        <v>93</v>
      </c>
      <c r="B9" s="143">
        <v>12120145.44</v>
      </c>
      <c r="C9" s="137" t="s">
        <v>66</v>
      </c>
      <c r="D9" s="146">
        <v>0</v>
      </c>
    </row>
    <row r="10" s="131" customFormat="1" ht="24.95" customHeight="1" spans="1:4">
      <c r="A10" s="139" t="s">
        <v>94</v>
      </c>
      <c r="B10" s="147">
        <v>0</v>
      </c>
      <c r="C10" s="136" t="s">
        <v>68</v>
      </c>
      <c r="D10" s="136" t="s">
        <v>68</v>
      </c>
    </row>
    <row r="11" s="131" customFormat="1" ht="24.95" customHeight="1" spans="1:4">
      <c r="A11" s="144" t="s">
        <v>95</v>
      </c>
      <c r="B11" s="147">
        <v>9050000</v>
      </c>
      <c r="C11" s="136" t="s">
        <v>68</v>
      </c>
      <c r="D11" s="136" t="s">
        <v>68</v>
      </c>
    </row>
    <row r="12" s="131" customFormat="1" ht="24.95" customHeight="1" spans="1:4">
      <c r="A12" s="144" t="s">
        <v>96</v>
      </c>
      <c r="B12" s="147">
        <v>0</v>
      </c>
      <c r="C12" s="136" t="s">
        <v>68</v>
      </c>
      <c r="D12" s="136" t="s">
        <v>68</v>
      </c>
    </row>
    <row r="13" s="131" customFormat="1" ht="24.95" customHeight="1" spans="1:4">
      <c r="A13" s="144" t="s">
        <v>97</v>
      </c>
      <c r="B13" s="147">
        <v>56000</v>
      </c>
      <c r="C13" s="136" t="s">
        <v>68</v>
      </c>
      <c r="D13" s="136" t="s">
        <v>68</v>
      </c>
    </row>
    <row r="14" s="131" customFormat="1" ht="24.95" customHeight="1" spans="1:4">
      <c r="A14" s="144" t="s">
        <v>98</v>
      </c>
      <c r="B14" s="147">
        <v>0</v>
      </c>
      <c r="C14" s="136" t="s">
        <v>68</v>
      </c>
      <c r="D14" s="148" t="s">
        <v>68</v>
      </c>
    </row>
    <row r="15" s="131" customFormat="1" ht="24.95" customHeight="1" spans="1:4">
      <c r="A15" s="144" t="s">
        <v>99</v>
      </c>
      <c r="B15" s="59">
        <f>B5+B7+B10+B11+B12+B13+B14</f>
        <v>291861550.44</v>
      </c>
      <c r="C15" s="149" t="s">
        <v>71</v>
      </c>
      <c r="D15" s="59">
        <f>D5+D6+D7+D8+D9</f>
        <v>230647958</v>
      </c>
    </row>
    <row r="16" s="131" customFormat="1" ht="24.95" customHeight="1" spans="1:4">
      <c r="A16" s="144" t="s">
        <v>100</v>
      </c>
      <c r="B16" s="59">
        <v>0</v>
      </c>
      <c r="C16" s="84" t="s">
        <v>73</v>
      </c>
      <c r="D16" s="59">
        <v>0</v>
      </c>
    </row>
    <row r="17" s="131" customFormat="1" ht="24.95" customHeight="1" spans="1:4">
      <c r="A17" s="144" t="s">
        <v>101</v>
      </c>
      <c r="B17" s="59">
        <v>0</v>
      </c>
      <c r="C17" s="149" t="s">
        <v>77</v>
      </c>
      <c r="D17" s="59">
        <v>0</v>
      </c>
    </row>
    <row r="18" s="131" customFormat="1" ht="24.95" customHeight="1" spans="1:4">
      <c r="A18" s="145" t="s">
        <v>102</v>
      </c>
      <c r="B18" s="44">
        <f>B15+B16+B17</f>
        <v>291861550.44</v>
      </c>
      <c r="C18" s="150" t="s">
        <v>81</v>
      </c>
      <c r="D18" s="59">
        <f>D15+D16+D17</f>
        <v>230647958</v>
      </c>
    </row>
    <row r="19" s="131" customFormat="1" ht="24.95" customHeight="1" spans="1:4">
      <c r="A19" s="136" t="s">
        <v>68</v>
      </c>
      <c r="B19" s="41" t="s">
        <v>68</v>
      </c>
      <c r="C19" s="84" t="s">
        <v>82</v>
      </c>
      <c r="D19" s="59">
        <f>B18-D18</f>
        <v>61213592.44</v>
      </c>
    </row>
    <row r="20" s="131" customFormat="1" ht="24.95" customHeight="1" spans="1:4">
      <c r="A20" s="137" t="s">
        <v>103</v>
      </c>
      <c r="B20" s="91">
        <v>797271638.5</v>
      </c>
      <c r="C20" s="149" t="s">
        <v>84</v>
      </c>
      <c r="D20" s="59">
        <f>B20+D19</f>
        <v>858485230.94</v>
      </c>
    </row>
    <row r="21" s="131" customFormat="1" ht="24.95" customHeight="1" spans="1:4">
      <c r="A21" s="136" t="s">
        <v>85</v>
      </c>
      <c r="B21" s="37">
        <f>B18+B20</f>
        <v>1089133188.94</v>
      </c>
      <c r="C21" s="41" t="s">
        <v>85</v>
      </c>
      <c r="D21" s="44">
        <f>D18+D20</f>
        <v>1089133188.94</v>
      </c>
    </row>
    <row r="22" ht="15.75" customHeight="1" spans="1:4">
      <c r="A22" s="151"/>
      <c r="B22" s="32"/>
      <c r="C22" s="93"/>
      <c r="D22" s="95"/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17" sqref="D17"/>
    </sheetView>
  </sheetViews>
  <sheetFormatPr defaultColWidth="9" defaultRowHeight="14.25" outlineLevelCol="3"/>
  <cols>
    <col min="1" max="1" width="25" style="2" customWidth="1"/>
    <col min="2" max="2" width="21" style="2" customWidth="1"/>
    <col min="3" max="3" width="22.375" style="2" customWidth="1"/>
    <col min="4" max="4" width="32.5" style="2" customWidth="1"/>
  </cols>
  <sheetData>
    <row r="1" ht="42.95" customHeight="1" spans="1:4">
      <c r="A1" s="3" t="s">
        <v>104</v>
      </c>
      <c r="B1" s="4"/>
      <c r="C1" s="4"/>
      <c r="D1" s="4"/>
    </row>
    <row r="2" s="1" customFormat="1" ht="15.95" customHeight="1" spans="1:4">
      <c r="A2" s="119"/>
      <c r="B2" s="119"/>
      <c r="C2" s="119"/>
      <c r="D2" s="98" t="s">
        <v>105</v>
      </c>
    </row>
    <row r="3" s="1" customFormat="1" ht="17.1" customHeight="1" spans="1:4">
      <c r="A3" s="34"/>
      <c r="B3" s="34"/>
      <c r="C3" s="34"/>
      <c r="D3" s="35" t="s">
        <v>39</v>
      </c>
    </row>
    <row r="4" s="1" customFormat="1" ht="28.5" customHeight="1" spans="1:4">
      <c r="A4" s="15" t="s">
        <v>15</v>
      </c>
      <c r="B4" s="15" t="s">
        <v>54</v>
      </c>
      <c r="C4" s="15" t="s">
        <v>15</v>
      </c>
      <c r="D4" s="15" t="s">
        <v>54</v>
      </c>
    </row>
    <row r="5" s="1" customFormat="1" ht="28.5" customHeight="1" spans="1:4">
      <c r="A5" s="115" t="s">
        <v>55</v>
      </c>
      <c r="B5" s="120">
        <v>320855461.85</v>
      </c>
      <c r="C5" s="121" t="s">
        <v>56</v>
      </c>
      <c r="D5" s="122">
        <v>549720554.96</v>
      </c>
    </row>
    <row r="6" s="1" customFormat="1" ht="28.5" customHeight="1" spans="1:4">
      <c r="A6" s="116" t="s">
        <v>57</v>
      </c>
      <c r="B6" s="123">
        <v>226059723.52</v>
      </c>
      <c r="C6" s="121" t="s">
        <v>106</v>
      </c>
      <c r="D6" s="122">
        <v>4000000</v>
      </c>
    </row>
    <row r="7" s="1" customFormat="1" ht="28.5" customHeight="1" spans="1:4">
      <c r="A7" s="116" t="s">
        <v>59</v>
      </c>
      <c r="B7" s="123">
        <v>186599723.52</v>
      </c>
      <c r="C7" s="115" t="s">
        <v>107</v>
      </c>
      <c r="D7" s="124">
        <v>300000</v>
      </c>
    </row>
    <row r="8" s="1" customFormat="1" ht="28.5" customHeight="1" spans="1:4">
      <c r="A8" s="116" t="s">
        <v>61</v>
      </c>
      <c r="B8" s="54">
        <v>805369.59</v>
      </c>
      <c r="C8" s="125" t="s">
        <v>68</v>
      </c>
      <c r="D8" s="126" t="s">
        <v>68</v>
      </c>
    </row>
    <row r="9" s="1" customFormat="1" ht="28.5" customHeight="1" spans="1:4">
      <c r="A9" s="127" t="s">
        <v>108</v>
      </c>
      <c r="B9" s="128">
        <v>6300000</v>
      </c>
      <c r="C9" s="125" t="s">
        <v>68</v>
      </c>
      <c r="D9" s="126" t="s">
        <v>68</v>
      </c>
    </row>
    <row r="10" s="1" customFormat="1" ht="28.5" customHeight="1" spans="1:4">
      <c r="A10" s="116" t="s">
        <v>109</v>
      </c>
      <c r="B10" s="54">
        <v>0</v>
      </c>
      <c r="C10" s="125" t="s">
        <v>68</v>
      </c>
      <c r="D10" s="126" t="s">
        <v>68</v>
      </c>
    </row>
    <row r="11" s="1" customFormat="1" ht="28.5" customHeight="1" spans="1:4">
      <c r="A11" s="116" t="s">
        <v>69</v>
      </c>
      <c r="B11" s="128">
        <v>0</v>
      </c>
      <c r="C11" s="125" t="s">
        <v>68</v>
      </c>
      <c r="D11" s="129" t="s">
        <v>68</v>
      </c>
    </row>
    <row r="12" s="1" customFormat="1" ht="28.5" customHeight="1" spans="1:4">
      <c r="A12" s="11" t="s">
        <v>110</v>
      </c>
      <c r="B12" s="123">
        <f>B5+B6+B8+B9+B10</f>
        <v>554020554.96</v>
      </c>
      <c r="C12" s="11" t="s">
        <v>111</v>
      </c>
      <c r="D12" s="124">
        <f>D5+D6+D7</f>
        <v>554020554.96</v>
      </c>
    </row>
    <row r="13" s="1" customFormat="1" ht="28.5" customHeight="1" spans="1:4">
      <c r="A13" s="116" t="s">
        <v>112</v>
      </c>
      <c r="B13" s="123">
        <v>0</v>
      </c>
      <c r="C13" s="116" t="s">
        <v>113</v>
      </c>
      <c r="D13" s="54">
        <v>0</v>
      </c>
    </row>
    <row r="14" s="1" customFormat="1" ht="28.5" customHeight="1" spans="1:4">
      <c r="A14" s="116" t="s">
        <v>114</v>
      </c>
      <c r="B14" s="123">
        <v>0</v>
      </c>
      <c r="C14" s="116" t="s">
        <v>115</v>
      </c>
      <c r="D14" s="45">
        <v>0</v>
      </c>
    </row>
    <row r="15" s="1" customFormat="1" ht="28.5" customHeight="1" spans="1:4">
      <c r="A15" s="11" t="s">
        <v>116</v>
      </c>
      <c r="B15" s="130">
        <f>B12+B13+B14</f>
        <v>554020554.96</v>
      </c>
      <c r="C15" s="11" t="s">
        <v>117</v>
      </c>
      <c r="D15" s="122">
        <f>D12+D13+D14</f>
        <v>554020554.96</v>
      </c>
    </row>
    <row r="16" s="1" customFormat="1" ht="28.5" customHeight="1" spans="1:4">
      <c r="A16" s="8" t="s">
        <v>68</v>
      </c>
      <c r="B16" s="87" t="s">
        <v>68</v>
      </c>
      <c r="C16" s="11" t="s">
        <v>118</v>
      </c>
      <c r="D16" s="122">
        <f>B15-D15</f>
        <v>0</v>
      </c>
    </row>
    <row r="17" s="1" customFormat="1" ht="28.5" customHeight="1" spans="1:4">
      <c r="A17" s="11" t="s">
        <v>119</v>
      </c>
      <c r="B17" s="91">
        <v>-390060036.5</v>
      </c>
      <c r="C17" s="11" t="s">
        <v>120</v>
      </c>
      <c r="D17" s="122">
        <f>B17+D16</f>
        <v>-390060036.5</v>
      </c>
    </row>
    <row r="18" s="1" customFormat="1" ht="28.5" customHeight="1" spans="1:4">
      <c r="A18" s="8" t="s">
        <v>85</v>
      </c>
      <c r="B18" s="123">
        <f>B15+B17</f>
        <v>163960518.46</v>
      </c>
      <c r="C18" s="8" t="s">
        <v>85</v>
      </c>
      <c r="D18" s="122">
        <f>D15+D17</f>
        <v>163960518.46</v>
      </c>
    </row>
    <row r="19" ht="28.5" customHeight="1" spans="1:4">
      <c r="A19" s="93"/>
      <c r="B19" s="94"/>
      <c r="C19" s="93"/>
      <c r="D19" s="33"/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2" sqref="A$1:D$1048576"/>
    </sheetView>
  </sheetViews>
  <sheetFormatPr defaultColWidth="9" defaultRowHeight="14.25" outlineLevelCol="3"/>
  <cols>
    <col min="1" max="1" width="29.375" style="2" customWidth="1"/>
    <col min="2" max="4" width="33.875" style="2" customWidth="1"/>
  </cols>
  <sheetData>
    <row r="1" ht="33" customHeight="1" spans="1:4">
      <c r="A1" s="3" t="s">
        <v>121</v>
      </c>
      <c r="B1" s="4"/>
      <c r="C1" s="4"/>
      <c r="D1" s="4"/>
    </row>
    <row r="2" s="1" customFormat="1" ht="15.95" customHeight="1" spans="1:4">
      <c r="A2" s="89"/>
      <c r="B2" s="89"/>
      <c r="C2" s="89"/>
      <c r="D2" s="98" t="s">
        <v>122</v>
      </c>
    </row>
    <row r="3" s="1" customFormat="1" ht="15.95" customHeight="1" spans="1:4">
      <c r="A3" s="5"/>
      <c r="B3" s="5"/>
      <c r="C3" s="5"/>
      <c r="D3" s="7" t="s">
        <v>39</v>
      </c>
    </row>
    <row r="4" s="1" customFormat="1" ht="28.5" customHeight="1" spans="1:4">
      <c r="A4" s="110" t="s">
        <v>15</v>
      </c>
      <c r="B4" s="36" t="s">
        <v>54</v>
      </c>
      <c r="C4" s="111"/>
      <c r="D4" s="111"/>
    </row>
    <row r="5" s="1" customFormat="1" ht="36" customHeight="1" spans="1:4">
      <c r="A5" s="112"/>
      <c r="B5" s="10" t="s">
        <v>123</v>
      </c>
      <c r="C5" s="113" t="s">
        <v>124</v>
      </c>
      <c r="D5" s="113" t="s">
        <v>125</v>
      </c>
    </row>
    <row r="6" s="1" customFormat="1" ht="28.5" customHeight="1" spans="1:4">
      <c r="A6" s="21" t="s">
        <v>126</v>
      </c>
      <c r="B6" s="37">
        <f>C6+D6</f>
        <v>365724739.21</v>
      </c>
      <c r="C6" s="37">
        <f>C7+C8</f>
        <v>184531433.28</v>
      </c>
      <c r="D6" s="37">
        <f>D7+D8</f>
        <v>181193305.93</v>
      </c>
    </row>
    <row r="7" s="1" customFormat="1" ht="28.5" customHeight="1" spans="1:4">
      <c r="A7" s="21" t="s">
        <v>127</v>
      </c>
      <c r="B7" s="37">
        <f>C7+D7</f>
        <v>277519783.78</v>
      </c>
      <c r="C7" s="37">
        <v>156482655.42</v>
      </c>
      <c r="D7" s="37">
        <v>121037128.36</v>
      </c>
    </row>
    <row r="8" s="1" customFormat="1" ht="28.5" customHeight="1" spans="1:4">
      <c r="A8" s="21" t="s">
        <v>128</v>
      </c>
      <c r="B8" s="37">
        <f>C8+D8</f>
        <v>88204955.43</v>
      </c>
      <c r="C8" s="37">
        <v>28048777.86</v>
      </c>
      <c r="D8" s="37">
        <v>60156177.57</v>
      </c>
    </row>
    <row r="9" s="1" customFormat="1" ht="28.5" customHeight="1" spans="1:4">
      <c r="A9" s="21" t="s">
        <v>57</v>
      </c>
      <c r="B9" s="37">
        <f>C9</f>
        <v>0</v>
      </c>
      <c r="C9" s="37">
        <v>0</v>
      </c>
      <c r="D9" s="15" t="s">
        <v>68</v>
      </c>
    </row>
    <row r="10" s="1" customFormat="1" ht="28.5" customHeight="1" spans="1:4">
      <c r="A10" s="21" t="s">
        <v>61</v>
      </c>
      <c r="B10" s="37">
        <f>C10+D10</f>
        <v>9743222.78</v>
      </c>
      <c r="C10" s="37">
        <v>7530897.25</v>
      </c>
      <c r="D10" s="37">
        <v>2212325.53</v>
      </c>
    </row>
    <row r="11" s="1" customFormat="1" ht="28.5" customHeight="1" spans="1:4">
      <c r="A11" s="21" t="s">
        <v>108</v>
      </c>
      <c r="B11" s="37">
        <f>D11</f>
        <v>450000</v>
      </c>
      <c r="C11" s="15" t="s">
        <v>68</v>
      </c>
      <c r="D11" s="37">
        <v>450000</v>
      </c>
    </row>
    <row r="12" s="1" customFormat="1" ht="28.5" customHeight="1" spans="1:4">
      <c r="A12" s="114" t="s">
        <v>109</v>
      </c>
      <c r="B12" s="37">
        <f>C12+D12</f>
        <v>1030000</v>
      </c>
      <c r="C12" s="37">
        <v>1030000</v>
      </c>
      <c r="D12" s="37">
        <v>0</v>
      </c>
    </row>
    <row r="13" s="1" customFormat="1" ht="28.5" customHeight="1" spans="1:4">
      <c r="A13" s="21" t="s">
        <v>69</v>
      </c>
      <c r="B13" s="37">
        <f>C13</f>
        <v>0</v>
      </c>
      <c r="C13" s="37">
        <v>0</v>
      </c>
      <c r="D13" s="15" t="s">
        <v>68</v>
      </c>
    </row>
    <row r="14" s="1" customFormat="1" ht="28.5" customHeight="1" spans="1:4">
      <c r="A14" s="21" t="s">
        <v>110</v>
      </c>
      <c r="B14" s="37">
        <f t="shared" ref="B14:B19" si="0">C14+D14</f>
        <v>376947961.99</v>
      </c>
      <c r="C14" s="37">
        <f>C6+C9+C10+C12</f>
        <v>193092330.53</v>
      </c>
      <c r="D14" s="37">
        <f>D6+D10+D11+D12</f>
        <v>183855631.46</v>
      </c>
    </row>
    <row r="15" s="1" customFormat="1" ht="28.5" customHeight="1" spans="1:4">
      <c r="A15" s="21" t="s">
        <v>112</v>
      </c>
      <c r="B15" s="37">
        <f t="shared" si="0"/>
        <v>0</v>
      </c>
      <c r="C15" s="37">
        <v>0</v>
      </c>
      <c r="D15" s="37">
        <v>0</v>
      </c>
    </row>
    <row r="16" s="1" customFormat="1" ht="28.5" customHeight="1" spans="1:4">
      <c r="A16" s="21" t="s">
        <v>114</v>
      </c>
      <c r="B16" s="37">
        <f t="shared" si="0"/>
        <v>0</v>
      </c>
      <c r="C16" s="37">
        <v>0</v>
      </c>
      <c r="D16" s="37">
        <v>0</v>
      </c>
    </row>
    <row r="17" s="1" customFormat="1" ht="28.5" customHeight="1" spans="1:4">
      <c r="A17" s="21" t="s">
        <v>116</v>
      </c>
      <c r="B17" s="37">
        <f t="shared" si="0"/>
        <v>376947961.99</v>
      </c>
      <c r="C17" s="37">
        <f>C14+C15+C16</f>
        <v>193092330.53</v>
      </c>
      <c r="D17" s="37">
        <f>D14+D15+D16</f>
        <v>183855631.46</v>
      </c>
    </row>
    <row r="18" s="1" customFormat="1" ht="28.5" customHeight="1" spans="1:4">
      <c r="A18" s="21" t="s">
        <v>119</v>
      </c>
      <c r="B18" s="91">
        <v>743730321.2</v>
      </c>
      <c r="C18" s="37">
        <f>357215334.26-35639793.01</f>
        <v>321575541.25</v>
      </c>
      <c r="D18" s="37">
        <f>B18-C18</f>
        <v>422154779.95</v>
      </c>
    </row>
    <row r="19" s="1" customFormat="1" ht="28.5" customHeight="1" spans="1:4">
      <c r="A19" s="15" t="s">
        <v>85</v>
      </c>
      <c r="B19" s="37">
        <f t="shared" si="0"/>
        <v>1120678283.19</v>
      </c>
      <c r="C19" s="37">
        <f>C17+C18</f>
        <v>514667871.78</v>
      </c>
      <c r="D19" s="37">
        <f>D17+D18</f>
        <v>606010411.41</v>
      </c>
    </row>
    <row r="20" s="1" customFormat="1" ht="28.5" customHeight="1" spans="1:4">
      <c r="A20" s="15" t="s">
        <v>15</v>
      </c>
      <c r="B20" s="15" t="s">
        <v>54</v>
      </c>
      <c r="C20" s="23"/>
      <c r="D20" s="23"/>
    </row>
    <row r="21" s="1" customFormat="1" ht="36" customHeight="1" spans="1:4">
      <c r="A21" s="23"/>
      <c r="B21" s="15" t="s">
        <v>123</v>
      </c>
      <c r="C21" s="27" t="s">
        <v>124</v>
      </c>
      <c r="D21" s="27" t="s">
        <v>125</v>
      </c>
    </row>
    <row r="22" s="1" customFormat="1" ht="28.5" customHeight="1" spans="1:4">
      <c r="A22" s="115" t="s">
        <v>129</v>
      </c>
      <c r="B22" s="37">
        <f>C22+D22</f>
        <v>339657183.44</v>
      </c>
      <c r="C22" s="37">
        <f>C23+C24+C25+C26</f>
        <v>192116937.46</v>
      </c>
      <c r="D22" s="37">
        <f>D23+D24+D25</f>
        <v>147540245.98</v>
      </c>
    </row>
    <row r="23" s="1" customFormat="1" ht="28.5" customHeight="1" spans="1:4">
      <c r="A23" s="116" t="s">
        <v>130</v>
      </c>
      <c r="B23" s="37">
        <f>C23+D23</f>
        <v>151412687.06</v>
      </c>
      <c r="C23" s="37">
        <v>145954903.23</v>
      </c>
      <c r="D23" s="37">
        <v>5457783.83</v>
      </c>
    </row>
    <row r="24" s="1" customFormat="1" ht="28.5" customHeight="1" spans="1:4">
      <c r="A24" s="116" t="s">
        <v>131</v>
      </c>
      <c r="B24" s="37">
        <f>C24+D24</f>
        <v>161437318.09</v>
      </c>
      <c r="C24" s="37">
        <v>19354855.94</v>
      </c>
      <c r="D24" s="37">
        <v>142082462.15</v>
      </c>
    </row>
    <row r="25" s="1" customFormat="1" ht="28.5" customHeight="1" spans="1:4">
      <c r="A25" s="117" t="s">
        <v>132</v>
      </c>
      <c r="B25" s="37">
        <f>C25+D25</f>
        <v>5193322.65</v>
      </c>
      <c r="C25" s="37">
        <v>5193322.65</v>
      </c>
      <c r="D25" s="37">
        <v>0</v>
      </c>
    </row>
    <row r="26" s="1" customFormat="1" ht="28.5" customHeight="1" spans="1:4">
      <c r="A26" s="24" t="s">
        <v>133</v>
      </c>
      <c r="B26" s="37">
        <f>C26</f>
        <v>21613855.64</v>
      </c>
      <c r="C26" s="37">
        <v>21613855.64</v>
      </c>
      <c r="D26" s="15" t="s">
        <v>68</v>
      </c>
    </row>
    <row r="27" s="1" customFormat="1" ht="28.5" customHeight="1" spans="1:4">
      <c r="A27" s="115" t="s">
        <v>106</v>
      </c>
      <c r="B27" s="37">
        <f>D27</f>
        <v>2230000</v>
      </c>
      <c r="C27" s="15" t="s">
        <v>68</v>
      </c>
      <c r="D27" s="37">
        <v>2230000</v>
      </c>
    </row>
    <row r="28" s="1" customFormat="1" ht="28.5" customHeight="1" spans="1:4">
      <c r="A28" s="116" t="s">
        <v>107</v>
      </c>
      <c r="B28" s="37">
        <f t="shared" ref="B28:B35" si="1">C28+D28</f>
        <v>0</v>
      </c>
      <c r="C28" s="37">
        <v>0</v>
      </c>
      <c r="D28" s="37">
        <v>0</v>
      </c>
    </row>
    <row r="29" s="1" customFormat="1" ht="28.5" customHeight="1" spans="1:4">
      <c r="A29" s="116" t="s">
        <v>111</v>
      </c>
      <c r="B29" s="37">
        <f t="shared" si="1"/>
        <v>341887183.44</v>
      </c>
      <c r="C29" s="37">
        <f>C22+C28</f>
        <v>192116937.46</v>
      </c>
      <c r="D29" s="37">
        <f>D22+D27+D28</f>
        <v>149770245.98</v>
      </c>
    </row>
    <row r="30" s="1" customFormat="1" ht="28.5" customHeight="1" spans="1:4">
      <c r="A30" s="116" t="s">
        <v>113</v>
      </c>
      <c r="B30" s="37">
        <f t="shared" si="1"/>
        <v>0</v>
      </c>
      <c r="C30" s="37">
        <v>0</v>
      </c>
      <c r="D30" s="37">
        <v>0</v>
      </c>
    </row>
    <row r="31" s="1" customFormat="1" ht="28.5" customHeight="1" spans="1:4">
      <c r="A31" s="116" t="s">
        <v>115</v>
      </c>
      <c r="B31" s="37">
        <f t="shared" si="1"/>
        <v>0</v>
      </c>
      <c r="C31" s="37">
        <v>0</v>
      </c>
      <c r="D31" s="37">
        <v>0</v>
      </c>
    </row>
    <row r="32" s="1" customFormat="1" ht="28.5" customHeight="1" spans="1:4">
      <c r="A32" s="116" t="s">
        <v>117</v>
      </c>
      <c r="B32" s="37">
        <f t="shared" si="1"/>
        <v>341887183.44</v>
      </c>
      <c r="C32" s="37">
        <f>C29+C30+C31</f>
        <v>192116937.46</v>
      </c>
      <c r="D32" s="37">
        <f>D29+D30+D31</f>
        <v>149770245.98</v>
      </c>
    </row>
    <row r="33" s="1" customFormat="1" ht="28.5" customHeight="1" spans="1:4">
      <c r="A33" s="116" t="s">
        <v>118</v>
      </c>
      <c r="B33" s="37">
        <f t="shared" si="1"/>
        <v>35060778.55</v>
      </c>
      <c r="C33" s="37">
        <f>C17-C32</f>
        <v>975393.069999993</v>
      </c>
      <c r="D33" s="37">
        <f>D17-D32</f>
        <v>34085385.48</v>
      </c>
    </row>
    <row r="34" s="1" customFormat="1" ht="28.5" customHeight="1" spans="1:4">
      <c r="A34" s="116" t="s">
        <v>120</v>
      </c>
      <c r="B34" s="37">
        <f t="shared" si="1"/>
        <v>778791099.75</v>
      </c>
      <c r="C34" s="37">
        <f>C18+C33</f>
        <v>322550934.32</v>
      </c>
      <c r="D34" s="37">
        <f>D18+D33</f>
        <v>456240165.43</v>
      </c>
    </row>
    <row r="35" s="1" customFormat="1" ht="28.5" customHeight="1" spans="1:4">
      <c r="A35" s="36" t="s">
        <v>85</v>
      </c>
      <c r="B35" s="37">
        <f t="shared" si="1"/>
        <v>1120678283.19</v>
      </c>
      <c r="C35" s="37">
        <f>C32+C34</f>
        <v>514667871.78</v>
      </c>
      <c r="D35" s="37">
        <f>D32+D34</f>
        <v>606010411.41</v>
      </c>
    </row>
    <row r="36" s="1" customFormat="1" ht="28.5" customHeight="1" spans="1:4">
      <c r="A36" s="118"/>
      <c r="B36" s="75"/>
      <c r="C36" s="75"/>
      <c r="D36" s="109"/>
    </row>
  </sheetData>
  <mergeCells count="5">
    <mergeCell ref="A1:D1"/>
    <mergeCell ref="B4:D4"/>
    <mergeCell ref="B20:D20"/>
    <mergeCell ref="A4:A5"/>
    <mergeCell ref="A20:A2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18" sqref="D18"/>
    </sheetView>
  </sheetViews>
  <sheetFormatPr defaultColWidth="9" defaultRowHeight="14.25" outlineLevelCol="3"/>
  <cols>
    <col min="1" max="1" width="36.125" style="2" customWidth="1"/>
    <col min="2" max="2" width="30.5" style="2" customWidth="1"/>
    <col min="3" max="3" width="33.375" style="2" customWidth="1"/>
    <col min="4" max="4" width="29.5" style="2" customWidth="1"/>
  </cols>
  <sheetData>
    <row r="1" ht="39.95" customHeight="1" spans="1:4">
      <c r="A1" s="3" t="s">
        <v>134</v>
      </c>
      <c r="B1" s="4"/>
      <c r="C1" s="96"/>
      <c r="D1" s="4"/>
    </row>
    <row r="2" s="1" customFormat="1" ht="12" customHeight="1" spans="1:4">
      <c r="A2" s="89"/>
      <c r="B2" s="89"/>
      <c r="C2" s="97"/>
      <c r="D2" s="98" t="s">
        <v>135</v>
      </c>
    </row>
    <row r="3" s="1" customFormat="1" ht="18" customHeight="1" spans="1:4">
      <c r="A3" s="5"/>
      <c r="B3" s="5"/>
      <c r="C3" s="99"/>
      <c r="D3" s="7" t="s">
        <v>39</v>
      </c>
    </row>
    <row r="4" s="1" customFormat="1" ht="27" customHeight="1" spans="1:4">
      <c r="A4" s="8" t="s">
        <v>15</v>
      </c>
      <c r="B4" s="8" t="s">
        <v>54</v>
      </c>
      <c r="C4" s="8" t="s">
        <v>15</v>
      </c>
      <c r="D4" s="8" t="s">
        <v>54</v>
      </c>
    </row>
    <row r="5" s="1" customFormat="1" ht="27" customHeight="1" spans="1:4">
      <c r="A5" s="100" t="s">
        <v>126</v>
      </c>
      <c r="B5" s="59">
        <v>208724320</v>
      </c>
      <c r="C5" s="101" t="s">
        <v>129</v>
      </c>
      <c r="D5" s="59">
        <f>D6+D7</f>
        <v>579343159.76</v>
      </c>
    </row>
    <row r="6" s="1" customFormat="1" ht="27" customHeight="1" spans="1:4">
      <c r="A6" s="100" t="s">
        <v>136</v>
      </c>
      <c r="B6" s="59">
        <v>0</v>
      </c>
      <c r="C6" s="101" t="s">
        <v>137</v>
      </c>
      <c r="D6" s="59">
        <v>510188142.83</v>
      </c>
    </row>
    <row r="7" s="1" customFormat="1" ht="27" customHeight="1" spans="1:4">
      <c r="A7" s="100" t="s">
        <v>138</v>
      </c>
      <c r="B7" s="59">
        <v>0</v>
      </c>
      <c r="C7" s="101" t="s">
        <v>139</v>
      </c>
      <c r="D7" s="59">
        <v>69155016.93</v>
      </c>
    </row>
    <row r="8" s="1" customFormat="1" ht="27" customHeight="1" spans="1:4">
      <c r="A8" s="100" t="s">
        <v>140</v>
      </c>
      <c r="B8" s="59">
        <v>0</v>
      </c>
      <c r="C8" s="101" t="s">
        <v>141</v>
      </c>
      <c r="D8" s="59">
        <v>54417412</v>
      </c>
    </row>
    <row r="9" s="1" customFormat="1" ht="27" customHeight="1" spans="1:4">
      <c r="A9" s="100" t="s">
        <v>57</v>
      </c>
      <c r="B9" s="59">
        <v>432357520</v>
      </c>
      <c r="C9" s="101" t="s">
        <v>107</v>
      </c>
      <c r="D9" s="59">
        <v>0</v>
      </c>
    </row>
    <row r="10" s="1" customFormat="1" ht="27" customHeight="1" spans="1:4">
      <c r="A10" s="100" t="s">
        <v>142</v>
      </c>
      <c r="B10" s="59">
        <v>432357520</v>
      </c>
      <c r="C10" s="8" t="s">
        <v>68</v>
      </c>
      <c r="D10" s="8" t="s">
        <v>68</v>
      </c>
    </row>
    <row r="11" s="1" customFormat="1" ht="27" customHeight="1" spans="1:4">
      <c r="A11" s="100" t="s">
        <v>61</v>
      </c>
      <c r="B11" s="59">
        <v>12000000</v>
      </c>
      <c r="C11" s="8" t="s">
        <v>68</v>
      </c>
      <c r="D11" s="8" t="s">
        <v>68</v>
      </c>
    </row>
    <row r="12" s="1" customFormat="1" ht="27" customHeight="1" spans="1:4">
      <c r="A12" s="100" t="s">
        <v>143</v>
      </c>
      <c r="B12" s="59">
        <v>0</v>
      </c>
      <c r="C12" s="8" t="s">
        <v>68</v>
      </c>
      <c r="D12" s="8" t="s">
        <v>68</v>
      </c>
    </row>
    <row r="13" s="1" customFormat="1" ht="27" customHeight="1" spans="1:4">
      <c r="A13" s="100" t="s">
        <v>144</v>
      </c>
      <c r="B13" s="59">
        <f>B5+B9+B11+B12</f>
        <v>653081840</v>
      </c>
      <c r="C13" s="101" t="s">
        <v>111</v>
      </c>
      <c r="D13" s="59">
        <f>D5+D8+D9</f>
        <v>633760571.76</v>
      </c>
    </row>
    <row r="14" s="1" customFormat="1" ht="27" customHeight="1" spans="1:4">
      <c r="A14" s="100" t="s">
        <v>145</v>
      </c>
      <c r="B14" s="59">
        <v>0</v>
      </c>
      <c r="C14" s="101" t="s">
        <v>113</v>
      </c>
      <c r="D14" s="59">
        <v>0</v>
      </c>
    </row>
    <row r="15" s="1" customFormat="1" ht="27" customHeight="1" spans="1:4">
      <c r="A15" s="102" t="s">
        <v>146</v>
      </c>
      <c r="B15" s="59">
        <v>0</v>
      </c>
      <c r="C15" s="101" t="s">
        <v>115</v>
      </c>
      <c r="D15" s="59">
        <v>0</v>
      </c>
    </row>
    <row r="16" s="1" customFormat="1" ht="27" customHeight="1" spans="1:4">
      <c r="A16" s="103" t="s">
        <v>147</v>
      </c>
      <c r="B16" s="59">
        <f>B13+B14+B15</f>
        <v>653081840</v>
      </c>
      <c r="C16" s="101" t="s">
        <v>117</v>
      </c>
      <c r="D16" s="59">
        <f>D13+D14+D15</f>
        <v>633760571.76</v>
      </c>
    </row>
    <row r="17" s="1" customFormat="1" ht="27" customHeight="1" spans="1:4">
      <c r="A17" s="41" t="s">
        <v>68</v>
      </c>
      <c r="B17" s="8" t="s">
        <v>68</v>
      </c>
      <c r="C17" s="101" t="s">
        <v>118</v>
      </c>
      <c r="D17" s="44">
        <f>B16-D16</f>
        <v>19321268.24</v>
      </c>
    </row>
    <row r="18" s="1" customFormat="1" ht="27" customHeight="1" spans="1:4">
      <c r="A18" s="104" t="s">
        <v>148</v>
      </c>
      <c r="B18" s="88">
        <v>700153456.2</v>
      </c>
      <c r="C18" s="101" t="s">
        <v>120</v>
      </c>
      <c r="D18" s="85">
        <f>B18+D17</f>
        <v>719474724.44</v>
      </c>
    </row>
    <row r="19" s="1" customFormat="1" ht="27" customHeight="1" spans="1:4">
      <c r="A19" s="105" t="s">
        <v>85</v>
      </c>
      <c r="B19" s="44">
        <f>B16+B18</f>
        <v>1353235296.2</v>
      </c>
      <c r="C19" s="105" t="s">
        <v>85</v>
      </c>
      <c r="D19" s="44">
        <f>D16+D18</f>
        <v>1353235296.2</v>
      </c>
    </row>
    <row r="20" s="1" customFormat="1" ht="28.5" customHeight="1" spans="1:4">
      <c r="A20" s="106"/>
      <c r="B20" s="107"/>
      <c r="C20" s="108"/>
      <c r="D20" s="109"/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fitToWidth="0" fitToHeight="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B15" sqref="B15"/>
    </sheetView>
  </sheetViews>
  <sheetFormatPr defaultColWidth="9" defaultRowHeight="14.25" outlineLevelCol="3"/>
  <cols>
    <col min="1" max="1" width="22.375" style="2" customWidth="1"/>
    <col min="2" max="2" width="27.375" style="2" customWidth="1"/>
    <col min="3" max="3" width="29.875" style="2" customWidth="1"/>
    <col min="4" max="4" width="28.125" style="2" customWidth="1"/>
  </cols>
  <sheetData>
    <row r="1" ht="48" customHeight="1" spans="1:4">
      <c r="A1" s="3" t="s">
        <v>149</v>
      </c>
      <c r="B1" s="4"/>
      <c r="C1" s="4"/>
      <c r="D1" s="4"/>
    </row>
    <row r="2" s="1" customFormat="1" ht="21" customHeight="1" spans="1:4">
      <c r="A2" s="89"/>
      <c r="B2" s="89"/>
      <c r="C2" s="89"/>
      <c r="D2" s="78"/>
    </row>
    <row r="3" s="1" customFormat="1" ht="21" customHeight="1" spans="1:4">
      <c r="A3" s="5"/>
      <c r="B3" s="5"/>
      <c r="C3" s="5"/>
      <c r="D3" s="7" t="s">
        <v>39</v>
      </c>
    </row>
    <row r="4" s="1" customFormat="1" ht="39.75" customHeight="1" spans="1:4">
      <c r="A4" s="8" t="s">
        <v>15</v>
      </c>
      <c r="B4" s="8" t="s">
        <v>54</v>
      </c>
      <c r="C4" s="8" t="s">
        <v>15</v>
      </c>
      <c r="D4" s="8" t="s">
        <v>54</v>
      </c>
    </row>
    <row r="5" s="1" customFormat="1" ht="28.5" customHeight="1" spans="1:4">
      <c r="A5" s="11" t="s">
        <v>150</v>
      </c>
      <c r="B5" s="59">
        <v>26479147</v>
      </c>
      <c r="C5" s="81" t="s">
        <v>151</v>
      </c>
      <c r="D5" s="59">
        <v>33479218.39</v>
      </c>
    </row>
    <row r="6" s="1" customFormat="1" ht="28.5" customHeight="1" spans="1:4">
      <c r="A6" s="11" t="s">
        <v>57</v>
      </c>
      <c r="B6" s="59">
        <v>7360000</v>
      </c>
      <c r="C6" s="82" t="s">
        <v>152</v>
      </c>
      <c r="D6" s="44">
        <v>10039403.08</v>
      </c>
    </row>
    <row r="7" s="1" customFormat="1" ht="28.5" customHeight="1" spans="1:4">
      <c r="A7" s="11" t="s">
        <v>61</v>
      </c>
      <c r="B7" s="59">
        <v>25000</v>
      </c>
      <c r="C7" s="90" t="s">
        <v>153</v>
      </c>
      <c r="D7" s="85">
        <v>0</v>
      </c>
    </row>
    <row r="8" s="1" customFormat="1" ht="28.5" customHeight="1" spans="1:4">
      <c r="A8" s="11" t="s">
        <v>143</v>
      </c>
      <c r="B8" s="59">
        <v>0</v>
      </c>
      <c r="C8" s="11" t="s">
        <v>154</v>
      </c>
      <c r="D8" s="59">
        <v>0</v>
      </c>
    </row>
    <row r="9" s="1" customFormat="1" ht="28.5" customHeight="1" spans="1:4">
      <c r="A9" s="40" t="s">
        <v>69</v>
      </c>
      <c r="B9" s="44">
        <v>0</v>
      </c>
      <c r="C9" s="40" t="s">
        <v>155</v>
      </c>
      <c r="D9" s="44">
        <v>0</v>
      </c>
    </row>
    <row r="10" s="1" customFormat="1" ht="28.5" customHeight="1" spans="1:4">
      <c r="A10" s="84" t="s">
        <v>144</v>
      </c>
      <c r="B10" s="85">
        <f>B5+B6+B7+B8</f>
        <v>33864147</v>
      </c>
      <c r="C10" s="90" t="s">
        <v>156</v>
      </c>
      <c r="D10" s="85">
        <f>D5+D7+D8+D9</f>
        <v>33479218.39</v>
      </c>
    </row>
    <row r="11" s="1" customFormat="1" ht="28.5" customHeight="1" spans="1:4">
      <c r="A11" s="11" t="s">
        <v>145</v>
      </c>
      <c r="B11" s="59">
        <v>0</v>
      </c>
      <c r="C11" s="79" t="s">
        <v>157</v>
      </c>
      <c r="D11" s="59">
        <v>0</v>
      </c>
    </row>
    <row r="12" s="1" customFormat="1" ht="28.5" customHeight="1" spans="1:4">
      <c r="A12" s="11" t="s">
        <v>146</v>
      </c>
      <c r="B12" s="59">
        <v>0</v>
      </c>
      <c r="C12" s="79" t="s">
        <v>158</v>
      </c>
      <c r="D12" s="59">
        <v>370000</v>
      </c>
    </row>
    <row r="13" s="1" customFormat="1" ht="28.5" customHeight="1" spans="1:4">
      <c r="A13" s="11" t="s">
        <v>147</v>
      </c>
      <c r="B13" s="59">
        <f>B10+B11+B12</f>
        <v>33864147</v>
      </c>
      <c r="C13" s="79" t="s">
        <v>159</v>
      </c>
      <c r="D13" s="59">
        <f>D10+D11+D12</f>
        <v>33849218.39</v>
      </c>
    </row>
    <row r="14" s="1" customFormat="1" ht="28.5" customHeight="1" spans="1:4">
      <c r="A14" s="8"/>
      <c r="B14" s="8"/>
      <c r="C14" s="79" t="s">
        <v>160</v>
      </c>
      <c r="D14" s="86">
        <f>B13-D13</f>
        <v>14928.6099999994</v>
      </c>
    </row>
    <row r="15" s="1" customFormat="1" ht="28.5" customHeight="1" spans="1:4">
      <c r="A15" s="11" t="s">
        <v>148</v>
      </c>
      <c r="B15" s="91">
        <v>-56574365.2</v>
      </c>
      <c r="C15" s="79" t="s">
        <v>161</v>
      </c>
      <c r="D15" s="86">
        <f>B15+D14</f>
        <v>-56559436.59</v>
      </c>
    </row>
    <row r="16" s="1" customFormat="1" ht="28.5" customHeight="1" spans="1:4">
      <c r="A16" s="8" t="s">
        <v>85</v>
      </c>
      <c r="B16" s="59">
        <f>B13+B15</f>
        <v>-22710218.2</v>
      </c>
      <c r="C16" s="92" t="s">
        <v>85</v>
      </c>
      <c r="D16" s="86">
        <f>D13+D15</f>
        <v>-22710218.2</v>
      </c>
    </row>
    <row r="17" ht="28.5" customHeight="1" spans="1:4">
      <c r="A17" s="93"/>
      <c r="B17" s="94"/>
      <c r="C17" s="93"/>
      <c r="D17" s="95"/>
    </row>
  </sheetData>
  <mergeCells count="1">
    <mergeCell ref="A1:D1"/>
  </mergeCells>
  <printOptions horizontalCentered="1"/>
  <pageMargins left="0.786805555555556" right="0.786805555555556" top="0.550694444444444" bottom="0.708333333333333" header="0.511805555555556" footer="0.511805555555556"/>
  <pageSetup paperSize="9" fitToWidth="0" fitToHeight="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预算目录</vt:lpstr>
      <vt:lpstr>2020年执行情况表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FRL-AN00a</dc:creator>
  <cp:lastModifiedBy>Administrator</cp:lastModifiedBy>
  <dcterms:created xsi:type="dcterms:W3CDTF">2020-12-23T03:28:00Z</dcterms:created>
  <cp:lastPrinted>2021-01-07T07:28:00Z</cp:lastPrinted>
  <dcterms:modified xsi:type="dcterms:W3CDTF">2021-01-11T08:04:26Z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