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tabRatio="784" firstSheet="2" activeTab="20"/>
  </bookViews>
  <sheets>
    <sheet name="封面" sheetId="8" r:id="rId1"/>
    <sheet name="目录" sheetId="9" r:id="rId2"/>
    <sheet name="表一" sheetId="41" r:id="rId3"/>
    <sheet name="表二" sheetId="42" r:id="rId4"/>
    <sheet name="表三" sheetId="47" r:id="rId5"/>
    <sheet name="表四" sheetId="62" r:id="rId6"/>
    <sheet name="表五" sheetId="18" r:id="rId7"/>
    <sheet name="表六" sheetId="63" r:id="rId8"/>
    <sheet name="表七" sheetId="74" r:id="rId9"/>
    <sheet name="表八" sheetId="76" r:id="rId10"/>
    <sheet name="表九" sheetId="75" r:id="rId11"/>
    <sheet name="表十" sheetId="77" r:id="rId12"/>
    <sheet name="表十一" sheetId="64" r:id="rId13"/>
    <sheet name="表十二" sheetId="65" r:id="rId14"/>
    <sheet name="表十三" sheetId="67" r:id="rId15"/>
    <sheet name="表十四" sheetId="68" r:id="rId16"/>
    <sheet name="表十五" sheetId="69" r:id="rId17"/>
    <sheet name="表十六" sheetId="70" r:id="rId18"/>
    <sheet name="表十七" sheetId="71" r:id="rId19"/>
    <sheet name="表十八" sheetId="73" r:id="rId20"/>
    <sheet name="表十九" sheetId="79" r:id="rId21"/>
  </sheets>
  <externalReferences>
    <externalReference r:id="rId22"/>
    <externalReference r:id="rId23"/>
    <externalReference r:id="rId24"/>
    <externalReference r:id="rId25"/>
    <externalReference r:id="rId26"/>
  </externalReferences>
  <definedNames>
    <definedName name="_xlnm._FilterDatabase" localSheetId="7" hidden="1">表六!$A$4:$C$38</definedName>
    <definedName name="_xlnm._FilterDatabase" localSheetId="13" hidden="1">表十二!$A$6:$I$432</definedName>
    <definedName name="_xlnm._FilterDatabase" localSheetId="16" hidden="1">表十五!$A$6:$G$419</definedName>
    <definedName name="_xlnm._FilterDatabase" localSheetId="17" hidden="1">表十六!$A$4:$H$953</definedName>
    <definedName name="_xlnm._FilterDatabase" localSheetId="19" hidden="1">表十八!$A$6:$U$290</definedName>
    <definedName name="_Fill" hidden="1">[1]eqpmad2!#REF!</definedName>
    <definedName name="_xlnm._FilterDatabase" localSheetId="15" hidden="1">表十四!$A$5:$V$5</definedName>
    <definedName name="_Order1" hidden="1">255</definedName>
    <definedName name="_Order2" hidden="1">255</definedName>
    <definedName name="Database" localSheetId="13" hidden="1">#REF!</definedName>
    <definedName name="Database" localSheetId="14" hidden="1">#REF!</definedName>
    <definedName name="Database" localSheetId="7" hidden="1">#REF!</definedName>
    <definedName name="Database" localSheetId="12" hidden="1">#REF!</definedName>
    <definedName name="Database" localSheetId="15" hidden="1">#REF!</definedName>
    <definedName name="Database" localSheetId="17" hidden="1">#REF!</definedName>
    <definedName name="Database" localSheetId="18" hidden="1">#REF!</definedName>
    <definedName name="Database" localSheetId="16" hidden="1">#REF!</definedName>
    <definedName name="Database" localSheetId="5" hidden="1">#REF!</definedName>
    <definedName name="Database" hidden="1">#REF!</definedName>
    <definedName name="if" localSheetId="13">#REF!</definedName>
    <definedName name="if" localSheetId="14">#REF!</definedName>
    <definedName name="if" localSheetId="7">#REF!</definedName>
    <definedName name="if" localSheetId="12">#REF!</definedName>
    <definedName name="if" localSheetId="15">#REF!</definedName>
    <definedName name="if" localSheetId="17">#REF!</definedName>
    <definedName name="if" localSheetId="18">#REF!</definedName>
    <definedName name="if" localSheetId="16">#REF!</definedName>
    <definedName name="if" localSheetId="5">#REF!</definedName>
    <definedName name="if">表一!$B$23</definedName>
    <definedName name="Module.Prix_SMC" localSheetId="13">[2]!Module.Prix_SMC</definedName>
    <definedName name="Module.Prix_SMC" localSheetId="14">[2]!Module.Prix_SMC</definedName>
    <definedName name="Module.Prix_SMC" localSheetId="7">[2]!Module.Prix_SMC</definedName>
    <definedName name="Module.Prix_SMC" localSheetId="12">[2]!Module.Prix_SMC</definedName>
    <definedName name="Module.Prix_SMC" localSheetId="4">表三!Module.Prix_SMC</definedName>
    <definedName name="Module.Prix_SMC" localSheetId="15">[2]!Module.Prix_SMC</definedName>
    <definedName name="Module.Prix_SMC" localSheetId="17">[2]!Module.Prix_SMC</definedName>
    <definedName name="Module.Prix_SMC" localSheetId="18">[2]!Module.Prix_SMC</definedName>
    <definedName name="Module.Prix_SMC" localSheetId="16">[2]!Module.Prix_SMC</definedName>
    <definedName name="Module.Prix_SMC" localSheetId="5">[2]!Module.Prix_SMC</definedName>
    <definedName name="Module.Prix_SMC">[3]!Module.Prix_SMC</definedName>
    <definedName name="_xlnm.Print_Area" localSheetId="16">表十五!$A$1:$G$419</definedName>
    <definedName name="_xlnm.Print_Area" localSheetId="2">表一!$A$1:$F$29</definedName>
    <definedName name="_xlnm.Print_Area" hidden="1">#N/A</definedName>
    <definedName name="_xlnm.Print_Titles" localSheetId="13" hidden="1">表十二!$A:$G,表十二!$1:$6</definedName>
    <definedName name="_xlnm.Print_Titles" localSheetId="7" hidden="1">表六!$A:$C,表六!$1:$4</definedName>
    <definedName name="_xlnm.Print_Titles" localSheetId="15" hidden="1">表十四!$A:$O,表十四!$1:$4</definedName>
    <definedName name="_xlnm.Print_Titles" localSheetId="17" hidden="1">表十六!$A:$H,表十六!$1:$6</definedName>
    <definedName name="_xlnm.Print_Titles" localSheetId="16">表十五!$A:$G,表十五!$1:$6</definedName>
    <definedName name="_xlnm.Print_Titles" localSheetId="5" hidden="1">表四!$2:$4</definedName>
    <definedName name="_xlnm.Print_Titles" localSheetId="6">表五!$A:$F,表五!$1:$5</definedName>
    <definedName name="_xlnm.Print_Titles" hidden="1">#N/A</definedName>
    <definedName name="Prix_SMC" localSheetId="13">[2]!Prix_SMC</definedName>
    <definedName name="Prix_SMC" localSheetId="14">[2]!Prix_SMC</definedName>
    <definedName name="Prix_SMC" localSheetId="7">[2]!Prix_SMC</definedName>
    <definedName name="Prix_SMC" localSheetId="12">[2]!Prix_SMC</definedName>
    <definedName name="Prix_SMC" localSheetId="4">表三!Prix_SMC</definedName>
    <definedName name="Prix_SMC" localSheetId="15">[2]!Prix_SMC</definedName>
    <definedName name="Prix_SMC" localSheetId="17">[2]!Prix_SMC</definedName>
    <definedName name="Prix_SMC" localSheetId="18">[2]!Prix_SMC</definedName>
    <definedName name="Prix_SMC" localSheetId="16">[2]!Prix_SMC</definedName>
    <definedName name="Prix_SMC" localSheetId="5">[2]!Prix_SMC</definedName>
    <definedName name="Prix_SMC">[3]!Prix_SMC</definedName>
    <definedName name="地区名称" localSheetId="1">目录!#REF!</definedName>
    <definedName name="人员2013" hidden="1">#N/A</definedName>
    <definedName name="_xlnm._FilterDatabase" localSheetId="5" hidden="1">表四!$A$1:$O$31</definedName>
    <definedName name="_xlnm.Print_Area" localSheetId="19">表十八!$A$1:$U$290</definedName>
    <definedName name="_xlnm.Print_Titles" localSheetId="19">表十八!$1:$6</definedName>
    <definedName name="_xlnm.Print_Area" localSheetId="6">表五!$A$1:$F$46</definedName>
    <definedName name="_xlnm.Print_Area" localSheetId="3">表二!$A$1:$H$29</definedName>
    <definedName name="_xlnm.Print_Area" localSheetId="5">表四!$A$1:$H$28</definedName>
    <definedName name="_xlnm.Print_Titles" localSheetId="9">表八!$1:$3</definedName>
    <definedName name="_xlnm.Print_Area" localSheetId="9">表八!$A$1:$H$56</definedName>
    <definedName name="_xlnm.Print_Titles" localSheetId="10">表九!$1:$3</definedName>
    <definedName name="_xlnm.Print_Titles" localSheetId="11">表十!$1:$3</definedName>
    <definedName name="_xlnm.Print_Area" localSheetId="1">目录!$A$1:$A$21</definedName>
    <definedName name="Database" localSheetId="20" hidden="1">#REF!</definedName>
    <definedName name="Module.Prix_SMC" localSheetId="20">[5]!Module.Prix_SMC</definedName>
    <definedName name="_xlnm.Print_Area" localSheetId="20" hidden="1">表十九!$A$1:$C$37</definedName>
    <definedName name="_xlnm.Print_Titles" localSheetId="20" hidden="1">表十九!$A:$C,表十九!$1:$4</definedName>
    <definedName name="Prix_SMC" localSheetId="20">[5]!Prix_SMC</definedName>
  </definedNames>
  <calcPr calcId="144525"/>
</workbook>
</file>

<file path=xl/comments1.xml><?xml version="1.0" encoding="utf-8"?>
<comments xmlns="http://schemas.openxmlformats.org/spreadsheetml/2006/main">
  <authors>
    <author>作者</author>
  </authors>
  <commentList>
    <comment ref="C6" authorId="0">
      <text>
        <r>
          <rPr>
            <sz val="9"/>
            <rFont val="宋体"/>
            <charset val="134"/>
          </rPr>
          <t>作者:
与表一预算收入数一致</t>
        </r>
      </text>
    </comment>
    <comment ref="F6" authorId="0">
      <text>
        <r>
          <rPr>
            <sz val="9"/>
            <rFont val="宋体"/>
            <charset val="134"/>
          </rPr>
          <t>作者:
与表二预算支出数一致</t>
        </r>
      </text>
    </comment>
  </commentList>
</comments>
</file>

<file path=xl/comments2.xml><?xml version="1.0" encoding="utf-8"?>
<comments xmlns="http://schemas.openxmlformats.org/spreadsheetml/2006/main">
  <authors>
    <author>作者</author>
    <author>微软用户</author>
  </authors>
  <commentList>
    <comment ref="C4" authorId="0">
      <text>
        <r>
          <rPr>
            <b/>
            <sz val="9"/>
            <rFont val="宋体"/>
            <charset val="134"/>
          </rPr>
          <t>作者:</t>
        </r>
        <r>
          <rPr>
            <sz val="9"/>
            <rFont val="宋体"/>
            <charset val="134"/>
          </rPr>
          <t xml:space="preserve">
项目的具体名称，与本级财政预算或上级专项中的项目名称一致。</t>
        </r>
      </text>
    </comment>
    <comment ref="C5" authorId="0">
      <text>
        <r>
          <rPr>
            <b/>
            <sz val="9"/>
            <rFont val="宋体"/>
            <charset val="134"/>
          </rPr>
          <t>作者:</t>
        </r>
        <r>
          <rPr>
            <sz val="9"/>
            <rFont val="宋体"/>
            <charset val="134"/>
          </rPr>
          <t xml:space="preserve">
一级部门的全称。如：大冶市农业局。</t>
        </r>
      </text>
    </comment>
    <comment ref="G5" authorId="1">
      <text>
        <r>
          <rPr>
            <b/>
            <sz val="9"/>
            <rFont val="宋体"/>
            <charset val="134"/>
          </rPr>
          <t>微软用户:</t>
        </r>
        <r>
          <rPr>
            <sz val="9"/>
            <rFont val="宋体"/>
            <charset val="134"/>
          </rPr>
          <t xml:space="preserve">
项目具体实施单位，与项目文本中的有关内容一致。</t>
        </r>
      </text>
    </comment>
    <comment ref="C6" authorId="1">
      <text>
        <r>
          <rPr>
            <b/>
            <sz val="9"/>
            <rFont val="宋体"/>
            <charset val="134"/>
          </rPr>
          <t>微软用户:</t>
        </r>
        <r>
          <rPr>
            <sz val="9"/>
            <rFont val="宋体"/>
            <charset val="134"/>
          </rPr>
          <t xml:space="preserve">
习大大： 0000000 ，00000000000</t>
        </r>
      </text>
    </comment>
    <comment ref="G6" authorId="1">
      <text>
        <r>
          <rPr>
            <sz val="9"/>
            <rFont val="宋体"/>
            <charset val="134"/>
          </rPr>
          <t>填写姓名、座机号码、手机号码
习小小  0000000 ，00000000000</t>
        </r>
      </text>
    </comment>
    <comment ref="D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7" authorId="0">
      <text>
        <r>
          <rPr>
            <b/>
            <sz val="9"/>
            <rFont val="宋体"/>
            <charset val="134"/>
          </rPr>
          <t>作者:</t>
        </r>
        <r>
          <rPr>
            <sz val="9"/>
            <rFont val="宋体"/>
            <charset val="134"/>
          </rPr>
          <t xml:space="preserve">
参照《大冶市公共财政预算支出表》（按功能款级分类）填列。</t>
        </r>
      </text>
    </comment>
    <comment ref="D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D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0"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1"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2"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C13" authorId="0">
      <text>
        <r>
          <rPr>
            <b/>
            <sz val="9"/>
            <rFont val="宋体"/>
            <charset val="134"/>
          </rPr>
          <t>作者:</t>
        </r>
        <r>
          <rPr>
            <sz val="9"/>
            <rFont val="宋体"/>
            <charset val="134"/>
          </rPr>
          <t xml:space="preserve">
    概括描述延续性项目在整个计划期内的总体产出和效果（一次性项目和处于项目期最后一年的项目，不需要填写）。
    示例1某地村庄整治项目：到20××年，全市绝大部分村庄环境得到较好整治，农村基础设施得到显著改善；培育建设100个左右中心村，中心村的经济社会发展环境明显改善，人口集聚力、公共服务辐射力、农村经济发展带动力明显增强。
    示例2普惠性幼儿园经费保障项目：到2016年，全市学前三年毛入园率达80%，在园幼儿普惠覆盖率保持70%左右，幼儿园办园水平和保教质量不断提高。</t>
        </r>
      </text>
    </comment>
    <comment ref="A14" authorId="0">
      <text>
        <r>
          <rPr>
            <b/>
            <sz val="9"/>
            <color indexed="10"/>
            <rFont val="宋体"/>
            <charset val="134"/>
          </rPr>
          <t>作者:</t>
        </r>
        <r>
          <rPr>
            <sz val="9"/>
            <color indexed="10"/>
            <rFont val="宋体"/>
            <charset val="134"/>
          </rPr>
          <t xml:space="preserve">
行数可根据需要增删。</t>
        </r>
      </text>
    </comment>
    <comment ref="C14" authorId="0">
      <text>
        <r>
          <rPr>
            <b/>
            <sz val="9"/>
            <rFont val="宋体"/>
            <charset val="134"/>
          </rPr>
          <t>作者:</t>
        </r>
        <r>
          <rPr>
            <sz val="9"/>
            <rFont val="宋体"/>
            <charset val="134"/>
          </rPr>
          <t xml:space="preserve">
支出笔数不多的逐笔填写，支出笔数较多的按会计科目或相同的支出内容归类后填写。</t>
        </r>
      </text>
    </comment>
    <comment ref="H14" authorId="0">
      <text>
        <r>
          <rPr>
            <b/>
            <sz val="9"/>
            <rFont val="宋体"/>
            <charset val="134"/>
          </rPr>
          <t>作者:</t>
        </r>
        <r>
          <rPr>
            <sz val="9"/>
            <rFont val="宋体"/>
            <charset val="134"/>
          </rPr>
          <t xml:space="preserve">
≤支出金额</t>
        </r>
      </text>
    </comment>
    <comment ref="A26" authorId="0">
      <text>
        <r>
          <rPr>
            <b/>
            <sz val="9"/>
            <color indexed="10"/>
            <rFont val="宋体"/>
            <charset val="134"/>
          </rPr>
          <t>作者:</t>
        </r>
        <r>
          <rPr>
            <sz val="9"/>
            <color indexed="10"/>
            <rFont val="宋体"/>
            <charset val="134"/>
          </rPr>
          <t xml:space="preserve">
行数可根据需要增删。</t>
        </r>
      </text>
    </comment>
    <comment ref="G26" authorId="0">
      <text>
        <r>
          <rPr>
            <b/>
            <sz val="9"/>
            <rFont val="宋体"/>
            <charset val="134"/>
          </rPr>
          <t>作者:</t>
        </r>
        <r>
          <rPr>
            <sz val="9"/>
            <rFont val="宋体"/>
            <charset val="134"/>
          </rPr>
          <t xml:space="preserve">
文本格式：2018年1月1日</t>
        </r>
      </text>
    </comment>
    <comment ref="H26" authorId="0">
      <text>
        <r>
          <rPr>
            <b/>
            <sz val="9"/>
            <rFont val="宋体"/>
            <charset val="134"/>
          </rPr>
          <t>作者:</t>
        </r>
        <r>
          <rPr>
            <sz val="9"/>
            <rFont val="宋体"/>
            <charset val="134"/>
          </rPr>
          <t xml:space="preserve">
文本格式：2018年12月31日</t>
        </r>
      </text>
    </comment>
    <comment ref="A37" authorId="0">
      <text>
        <r>
          <rPr>
            <b/>
            <sz val="9"/>
            <rFont val="宋体"/>
            <charset val="134"/>
          </rPr>
          <t>作者:</t>
        </r>
        <r>
          <rPr>
            <sz val="9"/>
            <rFont val="宋体"/>
            <charset val="134"/>
          </rPr>
          <t xml:space="preserve">
描述实施项目计划在一定期限内达到的产出和效果。</t>
        </r>
      </text>
    </comment>
    <comment ref="B37" authorId="0">
      <text>
        <r>
          <rPr>
            <b/>
            <sz val="9"/>
            <rFont val="宋体"/>
            <charset val="134"/>
          </rPr>
          <t>作者:</t>
        </r>
        <r>
          <rPr>
            <sz val="9"/>
            <rFont val="宋体"/>
            <charset val="134"/>
          </rPr>
          <t xml:space="preserve">
概括描述延续性项目在整个计划期内的总体产出和效果（延续性项目）。</t>
        </r>
      </text>
    </comment>
    <comment ref="C37" authorId="0">
      <text>
        <r>
          <rPr>
            <b/>
            <sz val="9"/>
            <rFont val="宋体"/>
            <charset val="134"/>
          </rPr>
          <t>作者:</t>
        </r>
        <r>
          <rPr>
            <sz val="9"/>
            <rFont val="宋体"/>
            <charset val="134"/>
          </rPr>
          <t xml:space="preserve">
    概括描述延续性项目在整个计划期内的总体产出和效果（一次性项目和处于项目期最后一年的项目，不需要填写）。
    示例1某地村庄整治项目：到20××年，全市绝大部分村庄环境得到较好整治，农村基础设施得到显著改善；培育建设100个左右中心村，中心村的经济社会发展环境明显改善，人口集聚力、公共服务辐射力、农村经济发展带动力明显增强。
    示例2普惠性幼儿园经费保障项目：到2016年，全市学前三年毛入园率达80%，在园幼儿普惠覆盖率保持70%左右，幼儿园办园水平和保教质量不断提高。</t>
        </r>
      </text>
    </comment>
    <comment ref="B38" authorId="0">
      <text>
        <r>
          <rPr>
            <b/>
            <sz val="9"/>
            <rFont val="宋体"/>
            <charset val="134"/>
          </rPr>
          <t>作者:</t>
        </r>
        <r>
          <rPr>
            <sz val="9"/>
            <rFont val="宋体"/>
            <charset val="134"/>
          </rPr>
          <t xml:space="preserve">
概括描述项目在本年度所计划达到的产出和效果。</t>
        </r>
      </text>
    </comment>
    <comment ref="C38" authorId="0">
      <text>
        <r>
          <rPr>
            <sz val="9"/>
            <rFont val="宋体"/>
            <charset val="134"/>
          </rPr>
          <t xml:space="preserve">
     概括描述项目在本年度所计划达到的产出和效果。
     如2016年大冶市国民经济和社会发展的主要预期目标是： 地区生产总值增长8%；规模以上工业增加值增长8%； 全社会固定资产投资增长18%；社会消费品零售总额增长13.5%； 外贸出口总额增长13%； 财政总收入增长10%； 地方一般公共财政预算收入增长8%；城镇、农村常住居民人均可支配收入分别增长9%、10%； 城镇登记失业率控制在4%以内；人口自然增长率控制在10‰以内；节能减排确保完成上级下达的任务。
</t>
        </r>
      </text>
    </comment>
    <comment ref="A39" authorId="0">
      <text>
        <r>
          <rPr>
            <b/>
            <sz val="9"/>
            <rFont val="宋体"/>
            <charset val="134"/>
          </rPr>
          <t>作者:</t>
        </r>
        <r>
          <rPr>
            <sz val="9"/>
            <rFont val="宋体"/>
            <charset val="134"/>
          </rPr>
          <t xml:space="preserve">
对年度目标的细化和量化。
</t>
        </r>
        <r>
          <rPr>
            <sz val="9"/>
            <color indexed="10"/>
            <rFont val="宋体"/>
            <charset val="134"/>
          </rPr>
          <t>行数可根据需要增删。</t>
        </r>
      </text>
    </comment>
    <comment ref="G39" authorId="0">
      <text>
        <r>
          <rPr>
            <b/>
            <sz val="9"/>
            <rFont val="宋体"/>
            <charset val="134"/>
          </rPr>
          <t>作者:</t>
        </r>
        <r>
          <rPr>
            <sz val="9"/>
            <rFont val="宋体"/>
            <charset val="134"/>
          </rPr>
          <t xml:space="preserve">
   通过该项目执行，在某一目标上可实现的能够计量的值。指标值应尽量细化、量化，可量化的用数值描述，不可量化的以定性描述。
   </t>
        </r>
        <r>
          <rPr>
            <b/>
            <sz val="9"/>
            <color indexed="10"/>
            <rFont val="宋体"/>
            <charset val="134"/>
          </rPr>
          <t>注：</t>
        </r>
        <r>
          <rPr>
            <sz val="9"/>
            <rFont val="宋体"/>
            <charset val="134"/>
          </rPr>
          <t>要体现出项目实施后，所能实现或达到的程度，一方面要以参考标准值为参考依据，另一方面也要有改善和提高的效果（对于正向指标，绩效目标值要大于等于参考标准值。对于负向指标，绩效目标值要小于等于参考标准值）。</t>
        </r>
      </text>
    </comment>
    <comment ref="H39" authorId="0">
      <text>
        <r>
          <rPr>
            <b/>
            <sz val="9"/>
            <rFont val="宋体"/>
            <charset val="134"/>
          </rPr>
          <t>作者:</t>
        </r>
        <r>
          <rPr>
            <sz val="9"/>
            <rFont val="宋体"/>
            <charset val="134"/>
          </rPr>
          <t xml:space="preserve">
    设定绩效指标具体数字时的依据或参考标准，一般包括历史标准、行业标准、计划标准以及财政部门认可的其他标准等。其中：历史标准，是指同类指标的历史数据；行业标准，是指国家公布的行业指标数据；计划标准，是指预告制定的目标、计划、预算、定额等数据。</t>
        </r>
      </text>
    </comment>
    <comment ref="B40" authorId="0">
      <text>
        <r>
          <rPr>
            <b/>
            <sz val="9"/>
            <rFont val="宋体"/>
            <charset val="134"/>
          </rPr>
          <t>作者:</t>
        </r>
        <r>
          <rPr>
            <sz val="9"/>
            <rFont val="宋体"/>
            <charset val="134"/>
          </rPr>
          <t xml:space="preserve">
反映根据既定目标，相关预算资金预期提供的公共产品和服务情况。</t>
        </r>
      </text>
    </comment>
    <comment ref="C40" authorId="0">
      <text>
        <r>
          <rPr>
            <b/>
            <sz val="9"/>
            <rFont val="宋体"/>
            <charset val="134"/>
          </rPr>
          <t>作者:</t>
        </r>
        <r>
          <rPr>
            <sz val="9"/>
            <rFont val="宋体"/>
            <charset val="134"/>
          </rPr>
          <t xml:space="preserve">
反映预期提供的公共产品和服务数量。如“举办培训的班次”、“培训学员的人次”、 “务工农民岗位技能培训人数”、“公共租赁住房保障户数”、“新增设备数量”等，具体指标如“轨道公里数10公里”、“培训人员数1000人次”等。</t>
        </r>
      </text>
    </comment>
    <comment ref="C44" authorId="0">
      <text>
        <r>
          <rPr>
            <b/>
            <sz val="9"/>
            <rFont val="宋体"/>
            <charset val="134"/>
          </rPr>
          <t>作者:</t>
        </r>
        <r>
          <rPr>
            <sz val="9"/>
            <rFont val="宋体"/>
            <charset val="134"/>
          </rPr>
          <t xml:space="preserve">
质量指标：反映预期提供的公共产品和服务达到的标准、水平和效果。如“培训合格率”、“研究成果验收通过率” 、“公共租赁住房建设验收通过率”等，具体指标如“培训合格率95%”、“使用年限5年”等。</t>
        </r>
      </text>
    </comment>
    <comment ref="C46" authorId="0">
      <text>
        <r>
          <rPr>
            <b/>
            <sz val="9"/>
            <rFont val="宋体"/>
            <charset val="134"/>
          </rPr>
          <t>作者:</t>
        </r>
        <r>
          <rPr>
            <sz val="9"/>
            <rFont val="宋体"/>
            <charset val="134"/>
          </rPr>
          <t xml:space="preserve">
时效指标：反映预期提供公共产品和服务的及时程度和效率情况。如“培训完成时间”、“研究成果发布时间”、“补贴发放时间”等，具体指标如“及时完工率100%”、“完成时间2016年10月”等。</t>
        </r>
      </text>
    </comment>
    <comment ref="B47" authorId="0">
      <text>
        <r>
          <rPr>
            <b/>
            <sz val="9"/>
            <rFont val="宋体"/>
            <charset val="134"/>
          </rPr>
          <t>作者:</t>
        </r>
        <r>
          <rPr>
            <sz val="9"/>
            <rFont val="宋体"/>
            <charset val="134"/>
          </rPr>
          <t xml:space="preserve">
反映与既定绩效目标相关的、前述相关产出所带来的预期效果的实现程度。</t>
        </r>
      </text>
    </comment>
    <comment ref="C47" authorId="0">
      <text>
        <r>
          <rPr>
            <b/>
            <sz val="9"/>
            <rFont val="宋体"/>
            <charset val="134"/>
          </rPr>
          <t>作者:</t>
        </r>
        <r>
          <rPr>
            <sz val="9"/>
            <rFont val="宋体"/>
            <charset val="134"/>
          </rPr>
          <t xml:space="preserve">
反映相关产出对经济发展带来的影响和效果，如“促进农民增收率或增收额”、“采用先进技术带来的实际收入增长率”等，具体指标如“增加值增长率10%”、“增加税收300万元”、“净利润100万元”等。</t>
        </r>
      </text>
    </comment>
    <comment ref="C48" authorId="0">
      <text>
        <r>
          <rPr>
            <b/>
            <sz val="9"/>
            <rFont val="宋体"/>
            <charset val="134"/>
          </rPr>
          <t>作者:</t>
        </r>
        <r>
          <rPr>
            <sz val="9"/>
            <rFont val="宋体"/>
            <charset val="134"/>
          </rPr>
          <t xml:space="preserve">
反映相关产出对社会发展带来的影响和效果，如“带动就业增长率”、“安全生产事故下降率”、“低收入家庭居住条件改善情况”等，具体指标如“增加就业岗位1000个”、“医保覆盖率85%”等。</t>
        </r>
      </text>
    </comment>
    <comment ref="C50" authorId="0">
      <text>
        <r>
          <rPr>
            <b/>
            <sz val="9"/>
            <rFont val="宋体"/>
            <charset val="134"/>
          </rPr>
          <t>作者:</t>
        </r>
        <r>
          <rPr>
            <sz val="9"/>
            <rFont val="宋体"/>
            <charset val="134"/>
          </rPr>
          <t xml:space="preserve">
反映相关产出对自然环境带来的影响和效果，如“水电能源节约率”、“空气质量优良率”、“万元GDP能耗下降率”等，具体指标如“总量减排75%”、“碳排放量减少300吨”等。</t>
        </r>
      </text>
    </comment>
    <comment ref="B54" authorId="0">
      <text>
        <r>
          <rPr>
            <b/>
            <sz val="9"/>
            <rFont val="宋体"/>
            <charset val="134"/>
          </rPr>
          <t>作者:</t>
        </r>
        <r>
          <rPr>
            <sz val="9"/>
            <rFont val="宋体"/>
            <charset val="134"/>
          </rPr>
          <t xml:space="preserve">
属于预期效果的内容，反映服务对象或项目受益人对相关产出及其影响的认可程度。</t>
        </r>
      </text>
    </comment>
    <comment ref="C54" authorId="0">
      <text>
        <r>
          <rPr>
            <b/>
            <sz val="9"/>
            <rFont val="宋体"/>
            <charset val="134"/>
          </rPr>
          <t>作者:</t>
        </r>
        <r>
          <rPr>
            <sz val="9"/>
            <rFont val="宋体"/>
            <charset val="134"/>
          </rPr>
          <t xml:space="preserve">
根据实际细化为具体指标，如“受训学员满意度”、“群众对××工作的满意度”、“社会公众投诉率/投诉次数”等，具体指标如“满意度95%”等。</t>
        </r>
      </text>
    </comment>
  </commentList>
</comments>
</file>

<file path=xl/comments3.xml><?xml version="1.0" encoding="utf-8"?>
<comments xmlns="http://schemas.openxmlformats.org/spreadsheetml/2006/main">
  <authors>
    <author>作者</author>
  </authors>
  <commentList>
    <comment ref="C4" authorId="0">
      <text>
        <r>
          <rPr>
            <b/>
            <sz val="9"/>
            <rFont val="宋体"/>
            <charset val="134"/>
          </rPr>
          <t>作者:</t>
        </r>
        <r>
          <rPr>
            <sz val="9"/>
            <rFont val="宋体"/>
            <charset val="134"/>
          </rPr>
          <t xml:space="preserve">
项目的具体名称，与本级财政预算或上级专项中的项目名称一致。</t>
        </r>
      </text>
    </comment>
    <comment ref="C5" authorId="0">
      <text>
        <r>
          <rPr>
            <b/>
            <sz val="9"/>
            <rFont val="宋体"/>
            <charset val="134"/>
          </rPr>
          <t>作者:</t>
        </r>
        <r>
          <rPr>
            <sz val="9"/>
            <rFont val="宋体"/>
            <charset val="134"/>
          </rPr>
          <t xml:space="preserve">
一级部门的全称。如：大冶市农业局。</t>
        </r>
      </text>
    </comment>
    <comment ref="G5" authorId="0">
      <text>
        <r>
          <rPr>
            <b/>
            <sz val="9"/>
            <rFont val="宋体"/>
            <charset val="134"/>
          </rPr>
          <t>作者:</t>
        </r>
        <r>
          <rPr>
            <sz val="9"/>
            <rFont val="宋体"/>
            <charset val="134"/>
          </rPr>
          <t xml:space="preserve">
项目具体实施单位，与项目文本中的有关内容一致。</t>
        </r>
      </text>
    </comment>
    <comment ref="C6" authorId="0">
      <text>
        <r>
          <rPr>
            <sz val="9"/>
            <rFont val="宋体"/>
            <charset val="134"/>
          </rPr>
          <t>填写姓名、座机号码、手机号码
习大大  0000000 ，00000000000</t>
        </r>
      </text>
    </comment>
    <comment ref="G6" authorId="0">
      <text>
        <r>
          <rPr>
            <sz val="9"/>
            <rFont val="宋体"/>
            <charset val="134"/>
          </rPr>
          <t>填写姓名、座机号码、手机号码
习小小  0000000 ，00000000000</t>
        </r>
      </text>
    </comment>
    <comment ref="D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7" authorId="0">
      <text>
        <r>
          <rPr>
            <b/>
            <sz val="9"/>
            <rFont val="宋体"/>
            <charset val="134"/>
          </rPr>
          <t>作者:</t>
        </r>
        <r>
          <rPr>
            <sz val="9"/>
            <rFont val="宋体"/>
            <charset val="134"/>
          </rPr>
          <t xml:space="preserve">
参照《大冶市公共财政预算支出表》（按功能款级分类）填列。</t>
        </r>
      </text>
    </comment>
    <comment ref="D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D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0"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1"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2"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A14" authorId="0">
      <text>
        <r>
          <rPr>
            <b/>
            <sz val="9"/>
            <color indexed="10"/>
            <rFont val="宋体"/>
            <charset val="134"/>
          </rPr>
          <t>作者:</t>
        </r>
        <r>
          <rPr>
            <sz val="9"/>
            <color indexed="10"/>
            <rFont val="宋体"/>
            <charset val="134"/>
          </rPr>
          <t xml:space="preserve">
行数可根据需要增删。</t>
        </r>
      </text>
    </comment>
    <comment ref="C14" authorId="0">
      <text>
        <r>
          <rPr>
            <b/>
            <sz val="9"/>
            <rFont val="宋体"/>
            <charset val="134"/>
          </rPr>
          <t>作者:</t>
        </r>
        <r>
          <rPr>
            <sz val="9"/>
            <rFont val="宋体"/>
            <charset val="134"/>
          </rPr>
          <t xml:space="preserve">
支出笔数不多的逐笔填写，支出笔数较多的按会计科目或相同的支出内容归类后填写。</t>
        </r>
      </text>
    </comment>
    <comment ref="H14" authorId="0">
      <text>
        <r>
          <rPr>
            <b/>
            <sz val="9"/>
            <rFont val="宋体"/>
            <charset val="134"/>
          </rPr>
          <t>作者:</t>
        </r>
        <r>
          <rPr>
            <sz val="9"/>
            <rFont val="宋体"/>
            <charset val="134"/>
          </rPr>
          <t xml:space="preserve">
≤支出金额</t>
        </r>
      </text>
    </comment>
    <comment ref="A20" authorId="0">
      <text>
        <r>
          <rPr>
            <b/>
            <sz val="9"/>
            <color indexed="10"/>
            <rFont val="宋体"/>
            <charset val="134"/>
          </rPr>
          <t>作者:</t>
        </r>
        <r>
          <rPr>
            <sz val="9"/>
            <color indexed="10"/>
            <rFont val="宋体"/>
            <charset val="134"/>
          </rPr>
          <t xml:space="preserve">
行数可根据需要增删。</t>
        </r>
      </text>
    </comment>
    <comment ref="G20" authorId="0">
      <text>
        <r>
          <rPr>
            <b/>
            <sz val="9"/>
            <rFont val="宋体"/>
            <charset val="134"/>
          </rPr>
          <t>作者:</t>
        </r>
        <r>
          <rPr>
            <sz val="9"/>
            <rFont val="宋体"/>
            <charset val="134"/>
          </rPr>
          <t xml:space="preserve">
文本格式：2018年1月1日</t>
        </r>
      </text>
    </comment>
    <comment ref="H20" authorId="0">
      <text>
        <r>
          <rPr>
            <b/>
            <sz val="9"/>
            <rFont val="宋体"/>
            <charset val="134"/>
          </rPr>
          <t>作者:</t>
        </r>
        <r>
          <rPr>
            <sz val="9"/>
            <rFont val="宋体"/>
            <charset val="134"/>
          </rPr>
          <t xml:space="preserve">
文本格式：2018年12月31日</t>
        </r>
      </text>
    </comment>
    <comment ref="A25" authorId="0">
      <text>
        <r>
          <rPr>
            <b/>
            <sz val="9"/>
            <rFont val="宋体"/>
            <charset val="134"/>
          </rPr>
          <t>作者:</t>
        </r>
        <r>
          <rPr>
            <sz val="9"/>
            <rFont val="宋体"/>
            <charset val="134"/>
          </rPr>
          <t xml:space="preserve">
描述实施项目计划在一定期限内达到的产出和效果。</t>
        </r>
      </text>
    </comment>
    <comment ref="B25" authorId="0">
      <text>
        <r>
          <rPr>
            <b/>
            <sz val="9"/>
            <rFont val="宋体"/>
            <charset val="134"/>
          </rPr>
          <t>作者:</t>
        </r>
        <r>
          <rPr>
            <sz val="9"/>
            <rFont val="宋体"/>
            <charset val="134"/>
          </rPr>
          <t xml:space="preserve">
概括描述延续性项目在整个计划期内的总体产出和效果（延续性项目）。</t>
        </r>
      </text>
    </comment>
    <comment ref="C25" authorId="0">
      <text>
        <r>
          <rPr>
            <b/>
            <sz val="9"/>
            <rFont val="宋体"/>
            <charset val="134"/>
          </rPr>
          <t>作者:</t>
        </r>
        <r>
          <rPr>
            <sz val="9"/>
            <rFont val="宋体"/>
            <charset val="134"/>
          </rPr>
          <t xml:space="preserve">
    概括描述延续性项目在整个计划期内的总体产出和效果（一次性项目和处于项目期最后一年的项目，不需要填写）。
    示例1某地村庄整治项目：到20××年，全市绝大部分村庄环境得到较好整治，农村基础设施得到显著改善；培育建设100个左右中心村，中心村的经济社会发展环境明显改善，人口集聚力、公共服务辐射力、农村经济发展带动力明显增强。
    示例2普惠性幼儿园经费保障项目：到2016年，全市学前三年毛入园率达80%，在园幼儿普惠覆盖率保持70%左右，幼儿园办园水平和保教质量不断提高。</t>
        </r>
      </text>
    </comment>
    <comment ref="B26" authorId="0">
      <text>
        <r>
          <rPr>
            <b/>
            <sz val="9"/>
            <rFont val="宋体"/>
            <charset val="134"/>
          </rPr>
          <t>作者:</t>
        </r>
        <r>
          <rPr>
            <sz val="9"/>
            <rFont val="宋体"/>
            <charset val="134"/>
          </rPr>
          <t xml:space="preserve">
概括描述项目在本年度所计划达到的产出和效果。</t>
        </r>
      </text>
    </comment>
    <comment ref="C26" authorId="0">
      <text>
        <r>
          <rPr>
            <sz val="9"/>
            <rFont val="宋体"/>
            <charset val="134"/>
          </rPr>
          <t xml:space="preserve">
     概括描述项目在本年度所计划达到的产出和效果。
     如2016年大冶市国民经济和社会发展的主要预期目标是： 地区生产总值增长8%；规模以上工业增加值增长8%； 全社会固定资产投资增长18%；社会消费品零售总额增长13.5%； 外贸出口总额增长13%； 财政总收入增长10%； 地方一般公共财政预算收入增长8%；城镇、农村常住居民人均可支配收入分别增长9%、10%； 城镇登记失业率控制在4%以内；人口自然增长率控制在10‰以内；节能减排确保完成上级下达的任务。
</t>
        </r>
      </text>
    </comment>
    <comment ref="A27" authorId="0">
      <text>
        <r>
          <rPr>
            <b/>
            <sz val="9"/>
            <rFont val="宋体"/>
            <charset val="134"/>
          </rPr>
          <t>作者:</t>
        </r>
        <r>
          <rPr>
            <sz val="9"/>
            <rFont val="宋体"/>
            <charset val="134"/>
          </rPr>
          <t xml:space="preserve">
对年度目标的细化和量化。
</t>
        </r>
        <r>
          <rPr>
            <sz val="9"/>
            <color indexed="10"/>
            <rFont val="宋体"/>
            <charset val="134"/>
          </rPr>
          <t>行数可根据需要增删。</t>
        </r>
      </text>
    </comment>
    <comment ref="G27" authorId="0">
      <text>
        <r>
          <rPr>
            <b/>
            <sz val="9"/>
            <rFont val="宋体"/>
            <charset val="134"/>
          </rPr>
          <t>作者:</t>
        </r>
        <r>
          <rPr>
            <sz val="9"/>
            <rFont val="宋体"/>
            <charset val="134"/>
          </rPr>
          <t xml:space="preserve">
   通过该项目执行，在某一目标上可实现的能够计量的值。指标值应尽量细化、量化，可量化的用数值描述，不可量化的以定性描述。
   </t>
        </r>
        <r>
          <rPr>
            <b/>
            <sz val="9"/>
            <color indexed="10"/>
            <rFont val="宋体"/>
            <charset val="134"/>
          </rPr>
          <t>注：</t>
        </r>
        <r>
          <rPr>
            <sz val="9"/>
            <rFont val="宋体"/>
            <charset val="134"/>
          </rPr>
          <t>要体现出项目实施后，所能实现或达到的程度，一方面要以参考标准值为参考依据，另一方面也要有改善和提高的效果（对于正向指标，绩效目标值要大于等于参考标准值。对于负向指标，绩效目标值要小于等于参考标准值）。</t>
        </r>
      </text>
    </comment>
    <comment ref="H27" authorId="0">
      <text>
        <r>
          <rPr>
            <b/>
            <sz val="9"/>
            <rFont val="宋体"/>
            <charset val="134"/>
          </rPr>
          <t>作者:</t>
        </r>
        <r>
          <rPr>
            <sz val="9"/>
            <rFont val="宋体"/>
            <charset val="134"/>
          </rPr>
          <t xml:space="preserve">
    设定绩效指标具体数字时的依据或参考标准，一般包括历史标准、行业标准、计划标准以及财政部门认可的其他标准等。其中：历史标准，是指同类指标的历史数据；行业标准，是指国家公布的行业指标数据；计划标准，是指预告制定的目标、计划、预算、定额等数据。</t>
        </r>
      </text>
    </comment>
    <comment ref="B28" authorId="0">
      <text>
        <r>
          <rPr>
            <b/>
            <sz val="9"/>
            <rFont val="宋体"/>
            <charset val="134"/>
          </rPr>
          <t>作者:</t>
        </r>
        <r>
          <rPr>
            <sz val="9"/>
            <rFont val="宋体"/>
            <charset val="134"/>
          </rPr>
          <t xml:space="preserve">
反映根据既定目标，相关预算资金预期提供的公共产品和服务情况。</t>
        </r>
      </text>
    </comment>
    <comment ref="C28" authorId="0">
      <text>
        <r>
          <rPr>
            <b/>
            <sz val="9"/>
            <rFont val="宋体"/>
            <charset val="134"/>
          </rPr>
          <t>作者:</t>
        </r>
        <r>
          <rPr>
            <sz val="9"/>
            <rFont val="宋体"/>
            <charset val="134"/>
          </rPr>
          <t xml:space="preserve">
反映预期提供的公共产品和服务数量。如“举办培训的班次”、“培训学员的人次”、 “务工农民岗位技能培训人数”、“公共租赁住房保障户数”、“新增设备数量”等，具体指标如“轨道公里数10公里”、“培训人员数1000人次”等。</t>
        </r>
      </text>
    </comment>
    <comment ref="C34" authorId="0">
      <text>
        <r>
          <rPr>
            <b/>
            <sz val="9"/>
            <rFont val="宋体"/>
            <charset val="134"/>
          </rPr>
          <t>作者:</t>
        </r>
        <r>
          <rPr>
            <sz val="9"/>
            <rFont val="宋体"/>
            <charset val="134"/>
          </rPr>
          <t xml:space="preserve">
质量指标：反映预期提供的公共产品和服务达到的标准、水平和效果。如“培训合格率”、“研究成果验收通过率” 、“公共租赁住房建设验收通过率”等，具体指标如“培训合格率95%”、“使用年限5年”等。</t>
        </r>
      </text>
    </comment>
    <comment ref="C40" authorId="0">
      <text>
        <r>
          <rPr>
            <b/>
            <sz val="9"/>
            <rFont val="宋体"/>
            <charset val="134"/>
          </rPr>
          <t>作者:</t>
        </r>
        <r>
          <rPr>
            <sz val="9"/>
            <rFont val="宋体"/>
            <charset val="134"/>
          </rPr>
          <t xml:space="preserve">
时效指标：反映预期提供公共产品和服务的及时程度和效率情况。如“培训完成时间”、“研究成果发布时间”、“补贴发放时间”等，具体指标如“及时完工率100%”、“完成时间2016年10月”等。</t>
        </r>
      </text>
    </comment>
    <comment ref="C44" authorId="0">
      <text>
        <r>
          <rPr>
            <b/>
            <sz val="9"/>
            <rFont val="宋体"/>
            <charset val="134"/>
          </rPr>
          <t>作者:</t>
        </r>
        <r>
          <rPr>
            <sz val="9"/>
            <rFont val="宋体"/>
            <charset val="134"/>
          </rPr>
          <t xml:space="preserve">
反映预期提供公共产品和服务所需成本的控制情况。如“人均培训成本”、“设备购置成本”、“和社会平均成本的比较”等，具体指标如“平均成本1000元/人”、“平均补贴3000元/户”等。</t>
        </r>
      </text>
    </comment>
    <comment ref="C48" authorId="0">
      <text>
        <r>
          <rPr>
            <b/>
            <sz val="9"/>
            <rFont val="宋体"/>
            <charset val="134"/>
          </rPr>
          <t>作者:</t>
        </r>
        <r>
          <rPr>
            <sz val="9"/>
            <rFont val="宋体"/>
            <charset val="134"/>
          </rPr>
          <t xml:space="preserve">
反映相关产出对社会发展带来的影响和效果，如“带动就业增长率”、“安全生产事故下降率”、“低收入家庭居住条件改善情况”等，具体指标如“增加就业岗位1000个”、“医保覆盖率85%”等。</t>
        </r>
      </text>
    </comment>
    <comment ref="C51" authorId="0">
      <text>
        <r>
          <rPr>
            <b/>
            <sz val="9"/>
            <rFont val="宋体"/>
            <charset val="134"/>
          </rPr>
          <t>作者:</t>
        </r>
        <r>
          <rPr>
            <sz val="9"/>
            <rFont val="宋体"/>
            <charset val="134"/>
          </rPr>
          <t xml:space="preserve">
反映相关产出带来影响的可持续期限，如“项目持续发挥作用的期限”、“对本行业未来可持续发展的影响”等，具体指标如“项目持续发挥作用期限3年”、“收入年均增幅10%”等。</t>
        </r>
      </text>
    </comment>
    <comment ref="B54" authorId="0">
      <text>
        <r>
          <rPr>
            <b/>
            <sz val="9"/>
            <rFont val="宋体"/>
            <charset val="134"/>
          </rPr>
          <t>作者:</t>
        </r>
        <r>
          <rPr>
            <sz val="9"/>
            <rFont val="宋体"/>
            <charset val="134"/>
          </rPr>
          <t xml:space="preserve">
属于预期效果的内容，反映服务对象或项目受益人对相关产出及其影响的认可程度。</t>
        </r>
      </text>
    </comment>
    <comment ref="C54" authorId="0">
      <text>
        <r>
          <rPr>
            <b/>
            <sz val="9"/>
            <rFont val="宋体"/>
            <charset val="134"/>
          </rPr>
          <t>作者:</t>
        </r>
        <r>
          <rPr>
            <sz val="9"/>
            <rFont val="宋体"/>
            <charset val="134"/>
          </rPr>
          <t xml:space="preserve">
根据实际细化为具体指标，如“受训学员满意度”、“群众对××工作的满意度”、“社会公众投诉率/投诉次数”等，具体指标如“满意度95%”等。</t>
        </r>
      </text>
    </comment>
  </commentList>
</comments>
</file>

<file path=xl/comments4.xml><?xml version="1.0" encoding="utf-8"?>
<comments xmlns="http://schemas.openxmlformats.org/spreadsheetml/2006/main">
  <authors>
    <author>作者</author>
  </authors>
  <commentList>
    <comment ref="C4" authorId="0">
      <text>
        <r>
          <rPr>
            <b/>
            <sz val="9"/>
            <rFont val="宋体"/>
            <charset val="134"/>
          </rPr>
          <t>作者:</t>
        </r>
        <r>
          <rPr>
            <sz val="9"/>
            <rFont val="宋体"/>
            <charset val="134"/>
          </rPr>
          <t xml:space="preserve">
项目的具体名称，与本级财政预算或上级专项中的项目名称一致。</t>
        </r>
      </text>
    </comment>
    <comment ref="C5" authorId="0">
      <text>
        <r>
          <rPr>
            <b/>
            <sz val="9"/>
            <rFont val="宋体"/>
            <charset val="134"/>
          </rPr>
          <t>作者:</t>
        </r>
        <r>
          <rPr>
            <sz val="9"/>
            <rFont val="宋体"/>
            <charset val="134"/>
          </rPr>
          <t xml:space="preserve">
一级部门的全称。如：大冶市农业局。</t>
        </r>
      </text>
    </comment>
    <comment ref="G5" authorId="0">
      <text>
        <r>
          <rPr>
            <b/>
            <sz val="9"/>
            <rFont val="宋体"/>
            <charset val="134"/>
          </rPr>
          <t>作者:</t>
        </r>
        <r>
          <rPr>
            <sz val="9"/>
            <rFont val="宋体"/>
            <charset val="134"/>
          </rPr>
          <t xml:space="preserve">
项目具体实施单位，与项目文本中的有关内容一致。</t>
        </r>
      </text>
    </comment>
    <comment ref="C6" authorId="0">
      <text>
        <r>
          <rPr>
            <sz val="9"/>
            <rFont val="宋体"/>
            <charset val="134"/>
          </rPr>
          <t>填写姓名、座机号码、手机号码
习大大  0000000 ，00000000000</t>
        </r>
      </text>
    </comment>
    <comment ref="G6" authorId="0">
      <text>
        <r>
          <rPr>
            <sz val="9"/>
            <rFont val="宋体"/>
            <charset val="134"/>
          </rPr>
          <t>填写姓名、座机号码、手机号码
习小小  0000000 ，00000000000</t>
        </r>
      </text>
    </comment>
    <comment ref="D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7"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7" authorId="0">
      <text>
        <r>
          <rPr>
            <b/>
            <sz val="9"/>
            <rFont val="宋体"/>
            <charset val="134"/>
          </rPr>
          <t>作者:</t>
        </r>
        <r>
          <rPr>
            <sz val="9"/>
            <rFont val="宋体"/>
            <charset val="134"/>
          </rPr>
          <t xml:space="preserve">
参照《大冶市公共财政预算支出表》（按功能款级分类）填列。</t>
        </r>
      </text>
    </comment>
    <comment ref="D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8"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D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F9"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0"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1"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H12" authorId="0">
      <text>
        <r>
          <rPr>
            <b/>
            <sz val="9"/>
            <rFont val="宋体"/>
            <charset val="134"/>
          </rPr>
          <t>作者:</t>
        </r>
        <r>
          <rPr>
            <sz val="9"/>
            <rFont val="宋体"/>
            <charset val="134"/>
          </rPr>
          <t xml:space="preserve">
打</t>
        </r>
        <r>
          <rPr>
            <b/>
            <sz val="9"/>
            <rFont val="宋体"/>
            <charset val="134"/>
          </rPr>
          <t>√、×</t>
        </r>
        <r>
          <rPr>
            <sz val="9"/>
            <rFont val="宋体"/>
            <charset val="134"/>
          </rPr>
          <t>或填是、否，可通过下拉菜单选择。</t>
        </r>
      </text>
    </comment>
    <comment ref="A14" authorId="0">
      <text>
        <r>
          <rPr>
            <b/>
            <sz val="9"/>
            <color indexed="10"/>
            <rFont val="宋体"/>
            <charset val="134"/>
          </rPr>
          <t>作者:</t>
        </r>
        <r>
          <rPr>
            <sz val="9"/>
            <color indexed="10"/>
            <rFont val="宋体"/>
            <charset val="134"/>
          </rPr>
          <t xml:space="preserve">
行数可根据需要增删。</t>
        </r>
      </text>
    </comment>
    <comment ref="C14" authorId="0">
      <text>
        <r>
          <rPr>
            <b/>
            <sz val="9"/>
            <rFont val="宋体"/>
            <charset val="134"/>
          </rPr>
          <t>作者:</t>
        </r>
        <r>
          <rPr>
            <sz val="9"/>
            <rFont val="宋体"/>
            <charset val="134"/>
          </rPr>
          <t xml:space="preserve">
支出笔数不多的逐笔填写，支出笔数较多的按会计科目或相同的支出内容归类后填写。</t>
        </r>
      </text>
    </comment>
    <comment ref="H14" authorId="0">
      <text>
        <r>
          <rPr>
            <b/>
            <sz val="9"/>
            <rFont val="宋体"/>
            <charset val="134"/>
          </rPr>
          <t>作者:</t>
        </r>
        <r>
          <rPr>
            <sz val="9"/>
            <rFont val="宋体"/>
            <charset val="134"/>
          </rPr>
          <t xml:space="preserve">
≤支出金额</t>
        </r>
      </text>
    </comment>
    <comment ref="A25" authorId="0">
      <text>
        <r>
          <rPr>
            <b/>
            <sz val="9"/>
            <color indexed="10"/>
            <rFont val="宋体"/>
            <charset val="134"/>
          </rPr>
          <t>作者:</t>
        </r>
        <r>
          <rPr>
            <sz val="9"/>
            <color indexed="10"/>
            <rFont val="宋体"/>
            <charset val="134"/>
          </rPr>
          <t xml:space="preserve">
行数可根据需要增删。</t>
        </r>
      </text>
    </comment>
    <comment ref="G25" authorId="0">
      <text>
        <r>
          <rPr>
            <b/>
            <sz val="9"/>
            <rFont val="宋体"/>
            <charset val="134"/>
          </rPr>
          <t>作者:</t>
        </r>
        <r>
          <rPr>
            <sz val="9"/>
            <rFont val="宋体"/>
            <charset val="134"/>
          </rPr>
          <t xml:space="preserve">
文本格式：2018年1月1日</t>
        </r>
      </text>
    </comment>
    <comment ref="H25" authorId="0">
      <text>
        <r>
          <rPr>
            <b/>
            <sz val="9"/>
            <rFont val="宋体"/>
            <charset val="134"/>
          </rPr>
          <t>作者:</t>
        </r>
        <r>
          <rPr>
            <sz val="9"/>
            <rFont val="宋体"/>
            <charset val="134"/>
          </rPr>
          <t xml:space="preserve">
文本格式：2018年12月31日</t>
        </r>
      </text>
    </comment>
    <comment ref="A27" authorId="0">
      <text>
        <r>
          <rPr>
            <b/>
            <sz val="9"/>
            <rFont val="宋体"/>
            <charset val="134"/>
          </rPr>
          <t>作者:</t>
        </r>
        <r>
          <rPr>
            <sz val="9"/>
            <rFont val="宋体"/>
            <charset val="134"/>
          </rPr>
          <t xml:space="preserve">
描述实施项目计划在一定期限内达到的产出和效果。</t>
        </r>
      </text>
    </comment>
    <comment ref="B27" authorId="0">
      <text>
        <r>
          <rPr>
            <b/>
            <sz val="9"/>
            <rFont val="宋体"/>
            <charset val="134"/>
          </rPr>
          <t>作者:</t>
        </r>
        <r>
          <rPr>
            <sz val="9"/>
            <rFont val="宋体"/>
            <charset val="134"/>
          </rPr>
          <t xml:space="preserve">
概括描述延续性项目在整个计划期内的总体产出和效果（延续性项目）。</t>
        </r>
      </text>
    </comment>
    <comment ref="C27" authorId="0">
      <text>
        <r>
          <rPr>
            <b/>
            <sz val="9"/>
            <rFont val="宋体"/>
            <charset val="134"/>
          </rPr>
          <t>作者:</t>
        </r>
        <r>
          <rPr>
            <sz val="9"/>
            <rFont val="宋体"/>
            <charset val="134"/>
          </rPr>
          <t xml:space="preserve">
    概括描述延续性项目在整个计划期内的总体产出和效果（一次性项目和处于项目期最后一年的项目，不需要填写）。
    示例1某地村庄整治项目：到20××年，全市绝大部分村庄环境得到较好整治，农村基础设施得到显著改善；培育建设100个左右中心村，中心村的经济社会发展环境明显改善，人口集聚力、公共服务辐射力、农村经济发展带动力明显增强。
    示例2普惠性幼儿园经费保障项目：到2016年，全市学前三年毛入园率达80%，在园幼儿普惠覆盖率保持70%左右，幼儿园办园水平和保教质量不断提高。</t>
        </r>
      </text>
    </comment>
    <comment ref="B28" authorId="0">
      <text>
        <r>
          <rPr>
            <b/>
            <sz val="9"/>
            <rFont val="宋体"/>
            <charset val="134"/>
          </rPr>
          <t>作者:</t>
        </r>
        <r>
          <rPr>
            <sz val="9"/>
            <rFont val="宋体"/>
            <charset val="134"/>
          </rPr>
          <t xml:space="preserve">
概括描述项目在本年度所计划达到的产出和效果。</t>
        </r>
      </text>
    </comment>
    <comment ref="C28" authorId="0">
      <text>
        <r>
          <rPr>
            <sz val="9"/>
            <rFont val="宋体"/>
            <charset val="134"/>
          </rPr>
          <t xml:space="preserve">
     概括描述项目在本年度所计划达到的产出和效果。
     如2016年大冶市国民经济和社会发展的主要预期目标是： 地区生产总值增长8%；规模以上工业增加值增长8%； 全社会固定资产投资增长18%；社会消费品零售总额增长13.5%； 外贸出口总额增长13%； 财政总收入增长10%； 地方一般公共财政预算收入增长8%；城镇、农村常住居民人均可支配收入分别增长9%、10%； 城镇登记失业率控制在4%以内；人口自然增长率控制在10‰以内；节能减排确保完成上级下达的任务。
</t>
        </r>
      </text>
    </comment>
    <comment ref="A29" authorId="0">
      <text>
        <r>
          <rPr>
            <b/>
            <sz val="9"/>
            <rFont val="宋体"/>
            <charset val="134"/>
          </rPr>
          <t>作者:</t>
        </r>
        <r>
          <rPr>
            <sz val="9"/>
            <rFont val="宋体"/>
            <charset val="134"/>
          </rPr>
          <t xml:space="preserve">
对年度目标的细化和量化。
</t>
        </r>
        <r>
          <rPr>
            <sz val="9"/>
            <color indexed="10"/>
            <rFont val="宋体"/>
            <charset val="134"/>
          </rPr>
          <t>行数可根据需要增删。</t>
        </r>
      </text>
    </comment>
    <comment ref="G29" authorId="0">
      <text>
        <r>
          <rPr>
            <b/>
            <sz val="9"/>
            <rFont val="宋体"/>
            <charset val="134"/>
          </rPr>
          <t>作者:</t>
        </r>
        <r>
          <rPr>
            <sz val="9"/>
            <rFont val="宋体"/>
            <charset val="134"/>
          </rPr>
          <t xml:space="preserve">
   通过该项目执行，在某一目标上可实现的能够计量的值。指标值应尽量细化、量化，可量化的用数值描述，不可量化的以定性描述。
   </t>
        </r>
        <r>
          <rPr>
            <b/>
            <sz val="9"/>
            <color indexed="10"/>
            <rFont val="宋体"/>
            <charset val="134"/>
          </rPr>
          <t>注：</t>
        </r>
        <r>
          <rPr>
            <sz val="9"/>
            <rFont val="宋体"/>
            <charset val="134"/>
          </rPr>
          <t>要体现出项目实施后，所能实现或达到的程度，一方面要以参考标准值为参考依据，另一方面也要有改善和提高的效果（对于正向指标，绩效目标值要大于等于参考标准值。对于负向指标，绩效目标值要小于等于参考标准值）。</t>
        </r>
      </text>
    </comment>
    <comment ref="H29" authorId="0">
      <text>
        <r>
          <rPr>
            <b/>
            <sz val="9"/>
            <rFont val="宋体"/>
            <charset val="134"/>
          </rPr>
          <t>作者:</t>
        </r>
        <r>
          <rPr>
            <sz val="9"/>
            <rFont val="宋体"/>
            <charset val="134"/>
          </rPr>
          <t xml:space="preserve">
    设定绩效指标具体数字时的依据或参考标准，一般包括历史标准、行业标准、计划标准以及财政部门认可的其他标准等。其中：历史标准，是指同类指标的历史数据；行业标准，是指国家公布的行业指标数据；计划标准，是指预告制定的目标、计划、预算、定额等数据。</t>
        </r>
      </text>
    </comment>
    <comment ref="B30" authorId="0">
      <text>
        <r>
          <rPr>
            <b/>
            <sz val="9"/>
            <rFont val="宋体"/>
            <charset val="134"/>
          </rPr>
          <t>作者:</t>
        </r>
        <r>
          <rPr>
            <sz val="9"/>
            <rFont val="宋体"/>
            <charset val="134"/>
          </rPr>
          <t xml:space="preserve">
反映根据既定目标，相关预算资金预期提供的公共产品和服务情况。</t>
        </r>
      </text>
    </comment>
    <comment ref="C30" authorId="0">
      <text>
        <r>
          <rPr>
            <b/>
            <sz val="9"/>
            <rFont val="宋体"/>
            <charset val="134"/>
          </rPr>
          <t>作者:</t>
        </r>
        <r>
          <rPr>
            <sz val="9"/>
            <rFont val="宋体"/>
            <charset val="134"/>
          </rPr>
          <t xml:space="preserve">
反映预期提供的公共产品和服务数量。如“举办培训的班次”、“培训学员的人次”、 “务工农民岗位技能培训人数”、“公共租赁住房保障户数”、“新增设备数量”等，具体指标如“轨道公里数10公里”、“培训人员数1000人次”等。</t>
        </r>
      </text>
    </comment>
    <comment ref="C38" authorId="0">
      <text>
        <r>
          <rPr>
            <b/>
            <sz val="9"/>
            <rFont val="宋体"/>
            <charset val="134"/>
          </rPr>
          <t>作者:</t>
        </r>
        <r>
          <rPr>
            <sz val="9"/>
            <rFont val="宋体"/>
            <charset val="134"/>
          </rPr>
          <t xml:space="preserve">
质量指标：反映预期提供的公共产品和服务达到的标准、水平和效果。如“培训合格率”、“研究成果验收通过率” 、“公共租赁住房建设验收通过率”等，具体指标如“培训合格率95%”、“使用年限5年”等。</t>
        </r>
      </text>
    </comment>
    <comment ref="C44" authorId="0">
      <text>
        <r>
          <rPr>
            <b/>
            <sz val="9"/>
            <rFont val="宋体"/>
            <charset val="134"/>
          </rPr>
          <t>作者:</t>
        </r>
        <r>
          <rPr>
            <sz val="9"/>
            <rFont val="宋体"/>
            <charset val="134"/>
          </rPr>
          <t xml:space="preserve">
时效指标：反映预期提供公共产品和服务的及时程度和效率情况。如“培训完成时间”、“研究成果发布时间”、“补贴发放时间”等，具体指标如“及时完工率100%”、“完成时间2016年10月”等。</t>
        </r>
      </text>
    </comment>
    <comment ref="C46" authorId="0">
      <text>
        <r>
          <rPr>
            <b/>
            <sz val="9"/>
            <rFont val="宋体"/>
            <charset val="134"/>
          </rPr>
          <t>作者:</t>
        </r>
        <r>
          <rPr>
            <sz val="9"/>
            <rFont val="宋体"/>
            <charset val="134"/>
          </rPr>
          <t xml:space="preserve">
反映预期提供公共产品和服务所需成本的控制情况。如“人均培训成本”、“设备购置成本”、“和社会平均成本的比较”等，具体指标如“平均成本1000元/人”、“平均补贴3000元/户”等。</t>
        </r>
      </text>
    </comment>
    <comment ref="B50" authorId="0">
      <text>
        <r>
          <rPr>
            <b/>
            <sz val="9"/>
            <rFont val="宋体"/>
            <charset val="134"/>
          </rPr>
          <t>作者:</t>
        </r>
        <r>
          <rPr>
            <sz val="9"/>
            <rFont val="宋体"/>
            <charset val="134"/>
          </rPr>
          <t xml:space="preserve">
反映与既定绩效目标相关的、前述相关产出所带来的预期效果的实现程度。</t>
        </r>
      </text>
    </comment>
    <comment ref="C50" authorId="0">
      <text>
        <r>
          <rPr>
            <b/>
            <sz val="9"/>
            <rFont val="宋体"/>
            <charset val="134"/>
          </rPr>
          <t>作者:</t>
        </r>
        <r>
          <rPr>
            <sz val="9"/>
            <rFont val="宋体"/>
            <charset val="134"/>
          </rPr>
          <t xml:space="preserve">
反映相关产出对经济发展带来的影响和效果，如“促进农民增收率或增收额”、“采用先进技术带来的实际收入增长率”等，具体指标如“增加值增长率10%”、“增加税收300万元”、“净利润100万元”等。</t>
        </r>
      </text>
    </comment>
    <comment ref="C55" authorId="0">
      <text>
        <r>
          <rPr>
            <b/>
            <sz val="9"/>
            <rFont val="宋体"/>
            <charset val="134"/>
          </rPr>
          <t>作者:</t>
        </r>
        <r>
          <rPr>
            <sz val="9"/>
            <rFont val="宋体"/>
            <charset val="134"/>
          </rPr>
          <t xml:space="preserve">
反映相关产出对社会发展带来的影响和效果，如“带动就业增长率”、“安全生产事故下降率”、“低收入家庭居住条件改善情况”等，具体指标如“增加就业岗位1000个”、“医保覆盖率85%”等。</t>
        </r>
      </text>
    </comment>
    <comment ref="B57" authorId="0">
      <text>
        <r>
          <rPr>
            <b/>
            <sz val="9"/>
            <rFont val="宋体"/>
            <charset val="134"/>
          </rPr>
          <t>作者:</t>
        </r>
        <r>
          <rPr>
            <sz val="9"/>
            <rFont val="宋体"/>
            <charset val="134"/>
          </rPr>
          <t xml:space="preserve">
属于预期效果的内容，反映服务对象或项目受益人对相关产出及其影响的认可程度。</t>
        </r>
      </text>
    </comment>
    <comment ref="C57" authorId="0">
      <text>
        <r>
          <rPr>
            <b/>
            <sz val="9"/>
            <rFont val="宋体"/>
            <charset val="134"/>
          </rPr>
          <t>作者:</t>
        </r>
        <r>
          <rPr>
            <sz val="9"/>
            <rFont val="宋体"/>
            <charset val="134"/>
          </rPr>
          <t xml:space="preserve">
根据实际细化为具体指标，如“受训学员满意度”、“群众对××工作的满意度”、“社会公众投诉率/投诉次数”等，具体指标如“满意度95%”等。</t>
        </r>
      </text>
    </comment>
  </commentList>
</comments>
</file>

<file path=xl/sharedStrings.xml><?xml version="1.0" encoding="utf-8"?>
<sst xmlns="http://schemas.openxmlformats.org/spreadsheetml/2006/main" count="3584" uniqueCount="2595">
  <si>
    <t>市 届人大</t>
  </si>
  <si>
    <t>（  ）之参阅件一</t>
  </si>
  <si>
    <t xml:space="preserve">  次会议文件                                                                                                               </t>
  </si>
  <si>
    <t xml:space="preserve"> </t>
  </si>
  <si>
    <t>地区名称</t>
  </si>
  <si>
    <t>大      冶      市</t>
  </si>
  <si>
    <t>2020年一般公共预算执行情况和2021年预算(草案)</t>
  </si>
  <si>
    <t>大 冶 市 财 政 局</t>
  </si>
  <si>
    <t>目        录</t>
  </si>
  <si>
    <t>表一 2020年全市财政收入完成情况表 ………………………………………………………………………………………1</t>
  </si>
  <si>
    <t>表二 2021年全市地方财政总收入表 …………………………………………………………………………………………2</t>
  </si>
  <si>
    <t>表三 2021年全市一般公共预算收入表 ………………………………………………………………………………………3</t>
  </si>
  <si>
    <t>表四 2021年全市一般公共预算支出表 ………………………………………………………………………………………4</t>
  </si>
  <si>
    <t>表五 2021年全市一般公共预算收支平衡表 …………………………………………………………………………………5</t>
  </si>
  <si>
    <t>表六 2021年全市一般公共预算上级转移支付表 ……………………………………………………………………………8</t>
  </si>
  <si>
    <t>表七 2021年绩效目标报人大审查汇总表 ……………………………………………………………………………………9</t>
  </si>
  <si>
    <t>表八 2021年其他宣传事务支出绩效目标申报表……………………………………………………………………………10</t>
  </si>
  <si>
    <t>表九 2021年退役士兵自主就业一次性经济补助及技能培训等相关经费绩效目标申报表… ……………………………12</t>
  </si>
  <si>
    <t>表十 2021年再就业资金本级配套绩效目标申报表…………………………………………………………………………14</t>
  </si>
  <si>
    <t>表十一 政府债务限额和余额情况表 …………………………………………………………………………………………16</t>
  </si>
  <si>
    <t>表十二 2021年全市一般公共预算支出明细表（按功能项级分类）  ……………………………………………………17</t>
  </si>
  <si>
    <t>表十三 2021年全市一般公共预算收支预算总表  …………………………………………………………………………28</t>
  </si>
  <si>
    <t>表十四 2021年市直部门预算分单位支出明细表（按经济款级分类）  …………………………………………………29</t>
  </si>
  <si>
    <t>表十五 2021年本级一般公共预算支出明细表（按功能项级分类）………………………………………………………38</t>
  </si>
  <si>
    <t>表十六 2021年市直一般公共预算项目支出明细表…………………………………………………………………………48</t>
  </si>
  <si>
    <t>表十七 2021年全市“三公”经费预算表……………………………………………………………………………………70</t>
  </si>
  <si>
    <t>表十八 2021年全市单位人员情况表…………………………………………………………………………………………71</t>
  </si>
  <si>
    <t>表十九 2021年全市一般公共预算税收返还和转移支付表…………………………………………………………………</t>
  </si>
  <si>
    <t>表一</t>
  </si>
  <si>
    <t>2020年全市财政收入完成情况表</t>
  </si>
  <si>
    <t>单位：万元</t>
  </si>
  <si>
    <t>收入项目</t>
  </si>
  <si>
    <t>2020年预算数</t>
  </si>
  <si>
    <t>2020年完成数</t>
  </si>
  <si>
    <t>2019年完成数</t>
  </si>
  <si>
    <t>2020年完成        数占预算数%</t>
  </si>
  <si>
    <t>2020年完成数比2019年+、-%</t>
  </si>
  <si>
    <t>一、一般公共预算</t>
  </si>
  <si>
    <t xml:space="preserve">  （一）财政总收入</t>
  </si>
  <si>
    <t xml:space="preserve">     其中：税收收入</t>
  </si>
  <si>
    <t xml:space="preserve">     1、税务部门</t>
  </si>
  <si>
    <t xml:space="preserve">     2、财政部门</t>
  </si>
  <si>
    <r>
      <rPr>
        <b/>
        <sz val="11"/>
        <rFont val="??¨??"/>
        <charset val="134"/>
      </rPr>
      <t xml:space="preserve">  </t>
    </r>
    <r>
      <rPr>
        <b/>
        <sz val="11"/>
        <rFont val="宋体"/>
        <charset val="134"/>
      </rPr>
      <t>（二）一般公共预算收入</t>
    </r>
  </si>
  <si>
    <t xml:space="preserve">     其中：地方税收收入</t>
  </si>
  <si>
    <t>二、政府性基金预算</t>
  </si>
  <si>
    <t xml:space="preserve">  （一）国有土地收益基金收入</t>
  </si>
  <si>
    <t xml:space="preserve">  （二）农业土地开发资金收入</t>
  </si>
  <si>
    <t xml:space="preserve">  （三）国有土地使用权出让收入</t>
  </si>
  <si>
    <t xml:space="preserve">  （四）城市基础设施配套费收入</t>
  </si>
  <si>
    <t xml:space="preserve">  （五）污水处理费收入</t>
  </si>
  <si>
    <t xml:space="preserve">  （六）其他政府性基金收入</t>
  </si>
  <si>
    <t>三、社会保险基金预算</t>
  </si>
  <si>
    <t xml:space="preserve">  （一）养老保险基金收入</t>
  </si>
  <si>
    <t xml:space="preserve">  （二）医疗保险基金收入</t>
  </si>
  <si>
    <t xml:space="preserve">  （三）失业保险基金收入</t>
  </si>
  <si>
    <t xml:space="preserve">  （四）其他社会保险基金收入</t>
  </si>
  <si>
    <t>表二</t>
  </si>
  <si>
    <t>2021年全市地方财政总收入表</t>
  </si>
  <si>
    <r>
      <rPr>
        <sz val="11"/>
        <rFont val="??¨??"/>
        <charset val="134"/>
      </rPr>
      <t>2019</t>
    </r>
    <r>
      <rPr>
        <sz val="11"/>
        <rFont val="宋体"/>
        <charset val="134"/>
      </rPr>
      <t>年</t>
    </r>
    <r>
      <rPr>
        <sz val="11"/>
        <rFont val="??¨??"/>
        <charset val="134"/>
      </rPr>
      <t xml:space="preserve">   </t>
    </r>
    <r>
      <rPr>
        <sz val="11"/>
        <rFont val="宋体"/>
        <charset val="134"/>
      </rPr>
      <t>　　</t>
    </r>
    <r>
      <rPr>
        <sz val="11"/>
        <rFont val="??¨??"/>
        <charset val="134"/>
      </rPr>
      <t xml:space="preserve">   </t>
    </r>
    <r>
      <rPr>
        <sz val="11"/>
        <rFont val="宋体"/>
        <charset val="134"/>
      </rPr>
      <t>完成数</t>
    </r>
  </si>
  <si>
    <r>
      <rPr>
        <sz val="11"/>
        <rFont val="??¨??"/>
        <charset val="134"/>
      </rPr>
      <t>2020</t>
    </r>
    <r>
      <rPr>
        <sz val="11"/>
        <rFont val="宋体"/>
        <charset val="134"/>
      </rPr>
      <t>年</t>
    </r>
    <r>
      <rPr>
        <sz val="11"/>
        <rFont val="??¨??"/>
        <charset val="134"/>
      </rPr>
      <t xml:space="preserve">   </t>
    </r>
    <r>
      <rPr>
        <sz val="11"/>
        <rFont val="宋体"/>
        <charset val="134"/>
      </rPr>
      <t>　　</t>
    </r>
    <r>
      <rPr>
        <sz val="11"/>
        <rFont val="??¨??"/>
        <charset val="134"/>
      </rPr>
      <t xml:space="preserve">   </t>
    </r>
    <r>
      <rPr>
        <sz val="11"/>
        <rFont val="宋体"/>
        <charset val="134"/>
      </rPr>
      <t>预算数</t>
    </r>
  </si>
  <si>
    <r>
      <rPr>
        <sz val="11"/>
        <rFont val="??¨??"/>
        <charset val="134"/>
      </rPr>
      <t>2020</t>
    </r>
    <r>
      <rPr>
        <sz val="11"/>
        <rFont val="宋体"/>
        <charset val="134"/>
      </rPr>
      <t>年
完成数</t>
    </r>
  </si>
  <si>
    <r>
      <rPr>
        <sz val="11"/>
        <rFont val="??¨??"/>
        <charset val="134"/>
      </rPr>
      <t>2021</t>
    </r>
    <r>
      <rPr>
        <sz val="11"/>
        <rFont val="宋体"/>
        <charset val="134"/>
      </rPr>
      <t>年</t>
    </r>
    <r>
      <rPr>
        <sz val="11"/>
        <rFont val="??¨??"/>
        <charset val="134"/>
      </rPr>
      <t xml:space="preserve">   </t>
    </r>
    <r>
      <rPr>
        <sz val="11"/>
        <rFont val="宋体"/>
        <charset val="134"/>
      </rPr>
      <t>　　</t>
    </r>
    <r>
      <rPr>
        <sz val="11"/>
        <rFont val="??¨??"/>
        <charset val="134"/>
      </rPr>
      <t xml:space="preserve">   </t>
    </r>
    <r>
      <rPr>
        <sz val="11"/>
        <rFont val="宋体"/>
        <charset val="134"/>
      </rPr>
      <t>预算数</t>
    </r>
  </si>
  <si>
    <r>
      <rPr>
        <sz val="11"/>
        <rFont val="??¨??"/>
        <charset val="134"/>
      </rPr>
      <t>2020</t>
    </r>
    <r>
      <rPr>
        <sz val="11"/>
        <rFont val="宋体"/>
        <charset val="134"/>
      </rPr>
      <t>年完成数占预算</t>
    </r>
    <r>
      <rPr>
        <sz val="11"/>
        <rFont val="??¨??"/>
        <charset val="134"/>
      </rPr>
      <t>%</t>
    </r>
  </si>
  <si>
    <r>
      <rPr>
        <sz val="11"/>
        <rFont val="??¨??"/>
        <charset val="134"/>
      </rPr>
      <t>2020</t>
    </r>
    <r>
      <rPr>
        <sz val="11"/>
        <rFont val="宋体"/>
        <charset val="134"/>
      </rPr>
      <t>年完成数比</t>
    </r>
    <r>
      <rPr>
        <sz val="11"/>
        <rFont val="??¨??"/>
        <charset val="134"/>
      </rPr>
      <t>2019</t>
    </r>
    <r>
      <rPr>
        <sz val="11"/>
        <rFont val="宋体"/>
        <charset val="134"/>
      </rPr>
      <t>年</t>
    </r>
    <r>
      <rPr>
        <sz val="11"/>
        <rFont val="??¨??"/>
        <charset val="134"/>
      </rPr>
      <t xml:space="preserve">        +</t>
    </r>
    <r>
      <rPr>
        <sz val="11"/>
        <rFont val="宋体"/>
        <charset val="134"/>
      </rPr>
      <t>、</t>
    </r>
    <r>
      <rPr>
        <sz val="11"/>
        <rFont val="??¨??"/>
        <charset val="134"/>
      </rPr>
      <t>-%</t>
    </r>
  </si>
  <si>
    <r>
      <rPr>
        <sz val="11"/>
        <rFont val="??¨??"/>
        <charset val="134"/>
      </rPr>
      <t>2021</t>
    </r>
    <r>
      <rPr>
        <sz val="11"/>
        <rFont val="宋体"/>
        <charset val="134"/>
      </rPr>
      <t>年预算</t>
    </r>
    <r>
      <rPr>
        <sz val="11"/>
        <rFont val="??¨??"/>
        <charset val="134"/>
      </rPr>
      <t xml:space="preserve">       </t>
    </r>
    <r>
      <rPr>
        <sz val="11"/>
        <rFont val="宋体"/>
        <charset val="134"/>
      </rPr>
      <t>数比</t>
    </r>
    <r>
      <rPr>
        <sz val="11"/>
        <rFont val="??¨??"/>
        <charset val="134"/>
      </rPr>
      <t>2020</t>
    </r>
    <r>
      <rPr>
        <sz val="11"/>
        <rFont val="宋体"/>
        <charset val="134"/>
      </rPr>
      <t>年</t>
    </r>
    <r>
      <rPr>
        <sz val="11"/>
        <rFont val="??¨??"/>
        <charset val="134"/>
      </rPr>
      <t xml:space="preserve">         +</t>
    </r>
    <r>
      <rPr>
        <sz val="11"/>
        <rFont val="宋体"/>
        <charset val="134"/>
      </rPr>
      <t>、</t>
    </r>
    <r>
      <rPr>
        <sz val="11"/>
        <rFont val="??¨??"/>
        <charset val="134"/>
      </rPr>
      <t>-%</t>
    </r>
  </si>
  <si>
    <t>一、税收收入</t>
  </si>
  <si>
    <t xml:space="preserve">    1、增值税</t>
  </si>
  <si>
    <t xml:space="preserve">    2、消费税</t>
  </si>
  <si>
    <t xml:space="preserve">    3、增值税(营改增)</t>
  </si>
  <si>
    <t xml:space="preserve"> -</t>
  </si>
  <si>
    <t xml:space="preserve">    4、企业所得税</t>
  </si>
  <si>
    <t xml:space="preserve">    5、个人所得税</t>
  </si>
  <si>
    <t xml:space="preserve">    6、资源税</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</si>
  <si>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</si>
  <si>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</si>
  <si>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</si>
  <si>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</si>
  <si>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</si>
  <si>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</si>
  <si>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13、耕地占用税</t>
  </si>
  <si>
    <t xml:space="preserve">    14、契税</t>
  </si>
  <si>
    <t xml:space="preserve">    15、环境保护税</t>
  </si>
  <si>
    <t xml:space="preserve">          -</t>
  </si>
  <si>
    <t>二、非税收入</t>
  </si>
  <si>
    <t xml:space="preserve">    1、专项收入</t>
  </si>
  <si>
    <t xml:space="preserve">    2、行政事业性收费收入</t>
  </si>
  <si>
    <t xml:space="preserve">    3、罚没收入</t>
  </si>
  <si>
    <t xml:space="preserve">    4、国有资本经营收入</t>
  </si>
  <si>
    <t xml:space="preserve">    5、国有资源(资产)有偿使用收入</t>
  </si>
  <si>
    <t xml:space="preserve">    6、政府住房基金收入</t>
  </si>
  <si>
    <r>
      <rPr>
        <sz val="11"/>
        <rFont val="宋体"/>
        <charset val="134"/>
      </rPr>
      <t xml:space="preserve">    7</t>
    </r>
    <r>
      <rPr>
        <sz val="11"/>
        <rFont val="宋体"/>
        <charset val="134"/>
      </rPr>
      <t>、其他收入</t>
    </r>
  </si>
  <si>
    <t>地方财政总收入总计</t>
  </si>
  <si>
    <t>其中：税收收入</t>
  </si>
  <si>
    <t xml:space="preserve">      非税收入</t>
  </si>
  <si>
    <t>表三</t>
  </si>
  <si>
    <t>2021年全市一般公共预算收入表</t>
  </si>
  <si>
    <r>
      <rPr>
        <sz val="11"/>
        <rFont val="??¨??"/>
        <charset val="134"/>
      </rPr>
      <t>2020</t>
    </r>
    <r>
      <rPr>
        <sz val="11"/>
        <rFont val="宋体"/>
        <charset val="134"/>
      </rPr>
      <t>年完成数比</t>
    </r>
    <r>
      <rPr>
        <sz val="11"/>
        <rFont val="??¨??"/>
        <charset val="134"/>
      </rPr>
      <t>2019</t>
    </r>
    <r>
      <rPr>
        <sz val="11"/>
        <rFont val="宋体"/>
        <charset val="134"/>
      </rPr>
      <t>年</t>
    </r>
    <r>
      <rPr>
        <sz val="11"/>
        <rFont val="??¨??"/>
        <charset val="134"/>
      </rPr>
      <t>+</t>
    </r>
    <r>
      <rPr>
        <sz val="11"/>
        <rFont val="宋体"/>
        <charset val="134"/>
      </rPr>
      <t>、</t>
    </r>
    <r>
      <rPr>
        <sz val="11"/>
        <rFont val="??¨??"/>
        <charset val="134"/>
      </rPr>
      <t>-%</t>
    </r>
  </si>
  <si>
    <r>
      <rPr>
        <sz val="11"/>
        <rFont val="??¨??"/>
        <charset val="134"/>
      </rPr>
      <t>2021</t>
    </r>
    <r>
      <rPr>
        <sz val="11"/>
        <rFont val="宋体"/>
        <charset val="134"/>
      </rPr>
      <t>年预</t>
    </r>
    <r>
      <rPr>
        <sz val="11"/>
        <rFont val="??¨??"/>
        <charset val="134"/>
      </rPr>
      <t xml:space="preserve">        </t>
    </r>
    <r>
      <rPr>
        <sz val="11"/>
        <rFont val="宋体"/>
        <charset val="134"/>
      </rPr>
      <t>算数比</t>
    </r>
    <r>
      <rPr>
        <sz val="11"/>
        <rFont val="??¨??"/>
        <charset val="134"/>
      </rPr>
      <t xml:space="preserve">2020        </t>
    </r>
    <r>
      <rPr>
        <sz val="11"/>
        <rFont val="宋体"/>
        <charset val="134"/>
      </rPr>
      <t>年</t>
    </r>
    <r>
      <rPr>
        <sz val="11"/>
        <rFont val="??¨??"/>
        <charset val="134"/>
      </rPr>
      <t>+</t>
    </r>
    <r>
      <rPr>
        <sz val="11"/>
        <rFont val="宋体"/>
        <charset val="134"/>
      </rPr>
      <t>、</t>
    </r>
    <r>
      <rPr>
        <sz val="11"/>
        <rFont val="??¨??"/>
        <charset val="134"/>
      </rPr>
      <t>-%</t>
    </r>
  </si>
  <si>
    <r>
      <rPr>
        <sz val="11"/>
        <rFont val="宋体"/>
        <charset val="134"/>
      </rPr>
      <t xml:space="preserve">    1、增值税(</t>
    </r>
    <r>
      <rPr>
        <sz val="11"/>
        <rFont val="宋体"/>
        <charset val="134"/>
      </rPr>
      <t>50</t>
    </r>
    <r>
      <rPr>
        <sz val="11"/>
        <rFont val="宋体"/>
        <charset val="134"/>
      </rPr>
      <t>%)</t>
    </r>
  </si>
  <si>
    <t xml:space="preserve">    2、增值税(营改增50%)</t>
  </si>
  <si>
    <t xml:space="preserve">      -</t>
  </si>
  <si>
    <t xml:space="preserve">    3、企业所得税(40%)</t>
  </si>
  <si>
    <t xml:space="preserve">    4、个人所得税(40%)</t>
  </si>
  <si>
    <t xml:space="preserve">    5、资源税</t>
  </si>
  <si>
    <t xml:space="preserve">    6、城市维护建设税</t>
  </si>
  <si>
    <t xml:space="preserve">    7、房产税</t>
  </si>
  <si>
    <t xml:space="preserve">    8、印花税</t>
  </si>
  <si>
    <t xml:space="preserve">    9、城镇土地使用税</t>
  </si>
  <si>
    <t xml:space="preserve">    10、土地增值税</t>
  </si>
  <si>
    <t xml:space="preserve">    11、车船税</t>
  </si>
  <si>
    <t xml:space="preserve">    12、耕地占用税</t>
  </si>
  <si>
    <t xml:space="preserve">    13、契税</t>
  </si>
  <si>
    <t xml:space="preserve">    14、环境保护税</t>
  </si>
  <si>
    <t xml:space="preserve">        -</t>
  </si>
  <si>
    <t xml:space="preserve">       -</t>
  </si>
  <si>
    <t>一般公共预算收入总计</t>
  </si>
  <si>
    <t>表四</t>
  </si>
  <si>
    <t>2021年全市一般公共预算支出表</t>
  </si>
  <si>
    <t>支出项目</t>
  </si>
  <si>
    <t>2019年           完成数</t>
  </si>
  <si>
    <t>2020年          预算数</t>
  </si>
  <si>
    <t>2020年
完成数</t>
  </si>
  <si>
    <t>2020年年初预算可比数</t>
  </si>
  <si>
    <t>2021年             预算数</t>
  </si>
  <si>
    <t>2020年完成数占预算数%</t>
  </si>
  <si>
    <t>2021年预算数比2020年可比+、-%</t>
  </si>
  <si>
    <t>2019年年初预算数</t>
  </si>
  <si>
    <t>上年结转</t>
  </si>
  <si>
    <t>一般公共预算支出</t>
  </si>
  <si>
    <t xml:space="preserve">  1、一般公共服务支出</t>
  </si>
  <si>
    <t xml:space="preserve">  2、公共安全支出</t>
  </si>
  <si>
    <t xml:space="preserve">  3、教育支出</t>
  </si>
  <si>
    <t xml:space="preserve">  4、科学技术支出</t>
  </si>
  <si>
    <t xml:space="preserve">  5、文化旅游体育与传媒支出</t>
  </si>
  <si>
    <t xml:space="preserve">  6、社会保障和就业支出</t>
  </si>
  <si>
    <t xml:space="preserve">  7、卫生健康支出</t>
  </si>
  <si>
    <t xml:space="preserve">  8、节能环保支出</t>
  </si>
  <si>
    <t xml:space="preserve">  9、城乡社区支出</t>
  </si>
  <si>
    <t xml:space="preserve">  10、农林水支出</t>
  </si>
  <si>
    <t xml:space="preserve">  11、交通运输支出</t>
  </si>
  <si>
    <t xml:space="preserve">  12、资源勘探工业信息等支出</t>
  </si>
  <si>
    <t xml:space="preserve">  13、商业服务业等支出</t>
  </si>
  <si>
    <t xml:space="preserve">  14、金融支出</t>
  </si>
  <si>
    <t xml:space="preserve">  15、援助其他地区支出</t>
  </si>
  <si>
    <t xml:space="preserve">  16、自然资源海洋气象等支出</t>
  </si>
  <si>
    <t xml:space="preserve">  17、住房保障支出</t>
  </si>
  <si>
    <t xml:space="preserve">  18、粮油物资储备支出</t>
  </si>
  <si>
    <t xml:space="preserve">  19、灾害防治及应急管理支出</t>
  </si>
  <si>
    <t xml:space="preserve">  20、预备费</t>
  </si>
  <si>
    <t xml:space="preserve">  21、其他支出</t>
  </si>
  <si>
    <t xml:space="preserve">  22、债务付息支出</t>
  </si>
  <si>
    <t xml:space="preserve">  23、债务发行费用支出</t>
  </si>
  <si>
    <t>表五</t>
  </si>
  <si>
    <t>2021年全市一般公共预算收支平衡表</t>
  </si>
  <si>
    <t>收                  入</t>
  </si>
  <si>
    <t>支                  出</t>
  </si>
  <si>
    <t>项    目</t>
  </si>
  <si>
    <t>2021年预算数</t>
  </si>
  <si>
    <t>一、一般公共预算收入</t>
  </si>
  <si>
    <t>一、一般公共预算支出</t>
  </si>
  <si>
    <t>二、转移性收入</t>
  </si>
  <si>
    <t>二、转移性支出</t>
  </si>
  <si>
    <t>1、上级补助收入</t>
  </si>
  <si>
    <t>1、上解上级支出</t>
  </si>
  <si>
    <t xml:space="preserve">  (1)返还性收入</t>
  </si>
  <si>
    <t xml:space="preserve">  (1)体制上解支出</t>
  </si>
  <si>
    <t xml:space="preserve">  (2)一般性转移支付收入</t>
  </si>
  <si>
    <t xml:space="preserve">  (2)其他上解支出</t>
  </si>
  <si>
    <t xml:space="preserve">    体制补助收入</t>
  </si>
  <si>
    <t>2、一般债券还本支出</t>
  </si>
  <si>
    <t xml:space="preserve">    均衡性转移支付收入</t>
  </si>
  <si>
    <t>3、债务转贷支出</t>
  </si>
  <si>
    <t xml:space="preserve">    县级基本财力保障补助收入</t>
  </si>
  <si>
    <t>4、安排预算稳定调节基金</t>
  </si>
  <si>
    <t xml:space="preserve">    结算补助收入</t>
  </si>
  <si>
    <t>5、调出资金</t>
  </si>
  <si>
    <t xml:space="preserve">    资源枯竭型城市补助收入</t>
  </si>
  <si>
    <t>6、年终结余</t>
  </si>
  <si>
    <t xml:space="preserve">    产粮油大县奖励资金收入</t>
  </si>
  <si>
    <t xml:space="preserve">  减：结转下年支出</t>
  </si>
  <si>
    <t xml:space="preserve">    重点生态功能区转移支付</t>
  </si>
  <si>
    <t xml:space="preserve">     累计净结余</t>
  </si>
  <si>
    <t xml:space="preserve">    固定补助收入</t>
  </si>
  <si>
    <t xml:space="preserve">    革命老区转移支付补助收入</t>
  </si>
  <si>
    <t xml:space="preserve">    民族地区转移支付</t>
  </si>
  <si>
    <t xml:space="preserve">    贫困地区转移支付补助收入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</si>
  <si>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</si>
  <si>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</si>
  <si>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</si>
  <si>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</si>
  <si>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</si>
  <si>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</si>
  <si>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</si>
  <si>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</si>
  <si>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</si>
  <si>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</si>
  <si>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</si>
  <si>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</si>
  <si>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其他一般性转移支付补助收入</t>
  </si>
  <si>
    <t xml:space="preserve">  (3)专项转移支付收入</t>
  </si>
  <si>
    <t>2、一般债券转贷收入</t>
  </si>
  <si>
    <t>3、上年结余收入</t>
  </si>
  <si>
    <t xml:space="preserve">  (1)上年结转</t>
  </si>
  <si>
    <t xml:space="preserve">  (2)净结余</t>
  </si>
  <si>
    <t>4、调入资金</t>
  </si>
  <si>
    <t xml:space="preserve">  (1)从政府性基金调入</t>
  </si>
  <si>
    <t xml:space="preserve">  (2)从国有资本经营调入</t>
  </si>
  <si>
    <t xml:space="preserve">  (3)从其他资金调入</t>
  </si>
  <si>
    <t>5、动用预算稳定调节基金</t>
  </si>
  <si>
    <t>收入总计</t>
  </si>
  <si>
    <t>支出总计</t>
  </si>
  <si>
    <t>表六</t>
  </si>
  <si>
    <t>2021年全市一般公共预算上级转移支付表</t>
  </si>
  <si>
    <t>功能科目编码</t>
  </si>
  <si>
    <t>功能科目名称</t>
  </si>
  <si>
    <t>一般性转移支付</t>
  </si>
  <si>
    <t>合计</t>
  </si>
  <si>
    <t>204</t>
  </si>
  <si>
    <t>公共安全支出</t>
  </si>
  <si>
    <t xml:space="preserve">   20402</t>
  </si>
  <si>
    <t xml:space="preserve"> 公安</t>
  </si>
  <si>
    <t>205</t>
  </si>
  <si>
    <t>教育支出</t>
  </si>
  <si>
    <t xml:space="preserve">    20502</t>
  </si>
  <si>
    <t xml:space="preserve">    普通教育</t>
  </si>
  <si>
    <t>207</t>
  </si>
  <si>
    <t>文化旅游体育与传媒支出</t>
  </si>
  <si>
    <t xml:space="preserve">   20701</t>
  </si>
  <si>
    <t xml:space="preserve">    文化和旅游</t>
  </si>
  <si>
    <t>208</t>
  </si>
  <si>
    <t>社会保障和就业支出</t>
  </si>
  <si>
    <t xml:space="preserve">  20807</t>
  </si>
  <si>
    <t xml:space="preserve">    就业补助</t>
  </si>
  <si>
    <t xml:space="preserve">  20819</t>
  </si>
  <si>
    <t xml:space="preserve">    最低生活保障</t>
  </si>
  <si>
    <t xml:space="preserve">  20826</t>
  </si>
  <si>
    <t xml:space="preserve">    财政对基本养老保险基金的补助</t>
  </si>
  <si>
    <t>210</t>
  </si>
  <si>
    <t>卫生健康支出</t>
  </si>
  <si>
    <t xml:space="preserve">  21002</t>
  </si>
  <si>
    <t xml:space="preserve">    公立医院</t>
  </si>
  <si>
    <t xml:space="preserve">  21004</t>
  </si>
  <si>
    <t xml:space="preserve">    公共卫生</t>
  </si>
  <si>
    <t xml:space="preserve">  21012</t>
  </si>
  <si>
    <t xml:space="preserve">    财政对基本医疗保险基金的补助</t>
  </si>
  <si>
    <t>211</t>
  </si>
  <si>
    <t>节能环保支出</t>
  </si>
  <si>
    <t xml:space="preserve">  21199</t>
  </si>
  <si>
    <t xml:space="preserve">    其他节能环保支出</t>
  </si>
  <si>
    <t>212</t>
  </si>
  <si>
    <t>城乡社区支出</t>
  </si>
  <si>
    <t xml:space="preserve">  21299</t>
  </si>
  <si>
    <t xml:space="preserve">    其他城乡社区支出</t>
  </si>
  <si>
    <t>213</t>
  </si>
  <si>
    <t>农林水支出</t>
  </si>
  <si>
    <t xml:space="preserve">  21301</t>
  </si>
  <si>
    <t xml:space="preserve">    农业农村</t>
  </si>
  <si>
    <t xml:space="preserve">  21302</t>
  </si>
  <si>
    <t xml:space="preserve">    林业和草原</t>
  </si>
  <si>
    <t xml:space="preserve">  21305</t>
  </si>
  <si>
    <t xml:space="preserve">    扶贫</t>
  </si>
  <si>
    <t xml:space="preserve">  21308</t>
  </si>
  <si>
    <t xml:space="preserve">    普惠金融发展支出</t>
  </si>
  <si>
    <t>214</t>
  </si>
  <si>
    <t>交通运输支出</t>
  </si>
  <si>
    <t xml:space="preserve">  21401</t>
  </si>
  <si>
    <t xml:space="preserve">    公路水路运输</t>
  </si>
  <si>
    <t xml:space="preserve">  21404</t>
  </si>
  <si>
    <t xml:space="preserve">    成品油价格改革对交通运输的补贴</t>
  </si>
  <si>
    <t xml:space="preserve">  21406</t>
  </si>
  <si>
    <t xml:space="preserve">    车辆购置税支出</t>
  </si>
  <si>
    <t>221</t>
  </si>
  <si>
    <t>住房保障支出</t>
  </si>
  <si>
    <t xml:space="preserve">  22101</t>
  </si>
  <si>
    <t xml:space="preserve">    保障性安居工程支出</t>
  </si>
  <si>
    <t>222</t>
  </si>
  <si>
    <t>粮油物资储备支出</t>
  </si>
  <si>
    <t xml:space="preserve">  22201</t>
  </si>
  <si>
    <t xml:space="preserve">    粮油物资事务</t>
  </si>
  <si>
    <t>224</t>
  </si>
  <si>
    <t>灾害防治及应急管理支出</t>
  </si>
  <si>
    <t xml:space="preserve">  22407</t>
  </si>
  <si>
    <t xml:space="preserve">    自然灾害救灾及恢复重建支出</t>
  </si>
  <si>
    <t>2021年绩效目标报人大审查汇总表</t>
  </si>
  <si>
    <t>序号</t>
  </si>
  <si>
    <t>单位名称</t>
  </si>
  <si>
    <t>项目名称</t>
  </si>
  <si>
    <t>金额</t>
  </si>
  <si>
    <t>市委宣传部</t>
  </si>
  <si>
    <t>2021年公共文化服务体系建设资金</t>
  </si>
  <si>
    <t>2021年乡镇老电影放映员生活补贴</t>
  </si>
  <si>
    <t>2021年宣传文化激励资金</t>
  </si>
  <si>
    <t>2021年其他宣传事务支出</t>
  </si>
  <si>
    <t>市委宣传部合计</t>
  </si>
  <si>
    <t>交通运输局</t>
  </si>
  <si>
    <t>2021年交通行业管理经费</t>
  </si>
  <si>
    <t>2021年交通运输局质监站工作经费</t>
  </si>
  <si>
    <t>2021年农村公路管理局农村公路设计工可、监理支出</t>
  </si>
  <si>
    <t>2021年公路管理局公路养护</t>
  </si>
  <si>
    <t>2021年道路运输管理局运输管理工作经费</t>
  </si>
  <si>
    <t>2021年出租车管理局出租车市场整治工作经费</t>
  </si>
  <si>
    <t>交通运输局部门合计</t>
  </si>
  <si>
    <t>司法局</t>
  </si>
  <si>
    <t>2021年普法宣传、法律援助、社区矫正及其他司法支出</t>
  </si>
  <si>
    <t>司法局合计</t>
  </si>
  <si>
    <t>水利和湖泊局</t>
  </si>
  <si>
    <t>2021年三支一扶人员经费</t>
  </si>
  <si>
    <t>2021年水利水电工程质量监督、飞行检测及培训经费</t>
  </si>
  <si>
    <t>2021年度水旱灾害防治工作经费</t>
  </si>
  <si>
    <t>2021年江河湖库水系综合整治</t>
  </si>
  <si>
    <t>2021年库区移民工作经费</t>
  </si>
  <si>
    <t>2021年水土保持行政执法经费</t>
  </si>
  <si>
    <t>水利和湖泊局合计</t>
  </si>
  <si>
    <t>退役军人事务局</t>
  </si>
  <si>
    <t>2021年优抚对象抚恤补助</t>
  </si>
  <si>
    <t>2021年义务兵家庭优待金</t>
  </si>
  <si>
    <t>2021年重点优抚对象自然增长经费</t>
  </si>
  <si>
    <t>2021年优抚对象医疗保障经费</t>
  </si>
  <si>
    <t>2021年无工作单位“两参”人员城乡居民养老保险补助经费</t>
  </si>
  <si>
    <t>2021年解三难资金</t>
  </si>
  <si>
    <t>2021年拥军优属专项业务经费</t>
  </si>
  <si>
    <t>2021年优抚对象信息联络员补助和业务培训经费</t>
  </si>
  <si>
    <t>2021年有工作单位“两参”人员“两个补齐”政策资金</t>
  </si>
  <si>
    <t>2021年精神病义务兵退役后治疗经费</t>
  </si>
  <si>
    <t>2021年军队离退休人员及工作经费</t>
  </si>
  <si>
    <t>2021年光荣院集中供养对象经费</t>
  </si>
  <si>
    <t>2021年重点优抚对象集中疗养经费</t>
  </si>
  <si>
    <t>2021年企业军转干部生活困难补助</t>
  </si>
  <si>
    <t>2021年退役士兵自主就业一次性经济补助及技能培训等相关经费</t>
  </si>
  <si>
    <t>退役军人事务局合计</t>
  </si>
  <si>
    <t>政府办</t>
  </si>
  <si>
    <t>2021年其他政府办公厅（室）及相关机构事务支出</t>
  </si>
  <si>
    <t>政府办合计</t>
  </si>
  <si>
    <t>统战部</t>
  </si>
  <si>
    <t>2021年统战工作经费</t>
  </si>
  <si>
    <t>统战部合计</t>
  </si>
  <si>
    <t>供销社</t>
  </si>
  <si>
    <t>2021年供销社经费支出</t>
  </si>
  <si>
    <t>供销社合计</t>
  </si>
  <si>
    <t>科技局</t>
  </si>
  <si>
    <t>2021年应用技术研究与开发专项资金</t>
  </si>
  <si>
    <t>科技局合计</t>
  </si>
  <si>
    <t>人社局</t>
  </si>
  <si>
    <t>2021年人社局人力资源和社会保障管理事务</t>
  </si>
  <si>
    <t>2021年就业局创业就业项目经费</t>
  </si>
  <si>
    <t>2021年就业局再就业资金本级配套</t>
  </si>
  <si>
    <t>2021年就业局失业保险基金</t>
  </si>
  <si>
    <t>2021年社保局社会保险经办机构工作经费</t>
  </si>
  <si>
    <t>2021年社保局企业职工基本养老保险</t>
  </si>
  <si>
    <t>2021年社保局机关事业单位养老保险</t>
  </si>
  <si>
    <t>2021年居保局城乡居民养老保险及失地养老保险工作经费</t>
  </si>
  <si>
    <t>2021年居保局城乡居民养老保险本级配套</t>
  </si>
  <si>
    <t>2021年居保局城乡居民基本养老保险</t>
  </si>
  <si>
    <t>人社局部门合计</t>
  </si>
  <si>
    <t>总计</t>
  </si>
  <si>
    <t>项目支出绩效目标申报表</t>
  </si>
  <si>
    <t>（2021年）</t>
  </si>
  <si>
    <t>项目单位（盖章）：中共大冶市委宣传部</t>
  </si>
  <si>
    <t>主管部门</t>
  </si>
  <si>
    <t>中共大冶市委宣传部</t>
  </si>
  <si>
    <t>执行单位</t>
  </si>
  <si>
    <t>项目负责人及电话</t>
  </si>
  <si>
    <t>周咏新</t>
  </si>
  <si>
    <t>项目联系人及电话</t>
  </si>
  <si>
    <t>0714-8712270</t>
  </si>
  <si>
    <t>项目属性</t>
  </si>
  <si>
    <t>持续性项目</t>
  </si>
  <si>
    <t>是</t>
  </si>
  <si>
    <t>新增性项目</t>
  </si>
  <si>
    <t>否</t>
  </si>
  <si>
    <t>支出功能分类</t>
  </si>
  <si>
    <t xml:space="preserve">    类    款</t>
  </si>
  <si>
    <t>项目类型</t>
  </si>
  <si>
    <t>部门预算项目</t>
  </si>
  <si>
    <t>市直专项</t>
  </si>
  <si>
    <t>上级专项</t>
  </si>
  <si>
    <t>常年性项目</t>
  </si>
  <si>
    <t>一次性项目</t>
  </si>
  <si>
    <t xml:space="preserve">延续性项目          </t>
  </si>
  <si>
    <t>201×年-20××年</t>
  </si>
  <si>
    <t>项目资金来源</t>
  </si>
  <si>
    <t>财政拨款</t>
  </si>
  <si>
    <t>其他资金</t>
  </si>
  <si>
    <t>管理要求</t>
  </si>
  <si>
    <t>是否纳入绩效监控</t>
  </si>
  <si>
    <t>项目总预算</t>
  </si>
  <si>
    <t>是否纳入绩效自评</t>
  </si>
  <si>
    <t>项目当年预算</t>
  </si>
  <si>
    <t>是否纳入重点评价</t>
  </si>
  <si>
    <t>项目申请理由</t>
  </si>
  <si>
    <r>
      <rPr>
        <sz val="10"/>
        <rFont val="宋体"/>
        <charset val="134"/>
      </rPr>
      <t xml:space="preserve"> </t>
    </r>
    <r>
      <rPr>
        <sz val="10"/>
        <rFont val="宋体"/>
        <charset val="134"/>
      </rPr>
      <t xml:space="preserve">   </t>
    </r>
    <r>
      <rPr>
        <sz val="10"/>
        <rFont val="宋体"/>
        <charset val="134"/>
      </rPr>
      <t>全面贯彻党的十九大精神以及十九届四中、五中全会精神，以习近平新时代中国特色社会主义思想为指导，认真做好全市理论武装工作、全市对外宣传工作、政府新闻发布和全市互联网新闻宣传管理工作、全市国防教育工作、精神文明建设工作、全市社会科学科研工作、全市新闻出版工作、文化文艺事业，组织贯彻执行党和国家关于意识形态方面工作的方针政策，制定全市宣传思想文化工作有关政策及规范性文件，推动全市宣传思想文化大发展大繁荣。</t>
    </r>
  </si>
  <si>
    <t>项目支出明细预算</t>
  </si>
  <si>
    <t>项目支出明细内容</t>
  </si>
  <si>
    <t>其中：采购金额</t>
  </si>
  <si>
    <t>1、文明城市创建工作经费</t>
  </si>
  <si>
    <t>2、国防教育经费</t>
  </si>
  <si>
    <t>3、文化名人、道德模范慰问费</t>
  </si>
  <si>
    <t>4、党员干部培训经费</t>
  </si>
  <si>
    <t>5、市委理论中心组学习经费</t>
  </si>
  <si>
    <t>6、未成年人思想道德建设经费</t>
  </si>
  <si>
    <t>7、网络舆情及新闻协调处置费</t>
  </si>
  <si>
    <t>8、“扫黄打非”基层站点建设专项工作经费</t>
  </si>
  <si>
    <t>9、《大冶新闻网》、“大冶发布”政务微信公众号建设维护费</t>
  </si>
  <si>
    <t>10、专项宣传调研经费</t>
  </si>
  <si>
    <t>项目实施进度计划</t>
  </si>
  <si>
    <t>项目实施内容</t>
  </si>
  <si>
    <t>开始时间</t>
  </si>
  <si>
    <t>完成时间</t>
  </si>
  <si>
    <t>2021年1月1日</t>
  </si>
  <si>
    <t>2021年12月31日</t>
  </si>
  <si>
    <t>项目绩效目标</t>
  </si>
  <si>
    <t>长期目标</t>
  </si>
  <si>
    <t>年度目标</t>
  </si>
  <si>
    <r>
      <rPr>
        <sz val="10"/>
        <rFont val="宋体"/>
        <charset val="134"/>
      </rPr>
      <t xml:space="preserve"> </t>
    </r>
    <r>
      <rPr>
        <sz val="10"/>
        <rFont val="宋体"/>
        <charset val="134"/>
      </rPr>
      <t xml:space="preserve">   </t>
    </r>
    <r>
      <rPr>
        <sz val="10"/>
        <rFont val="宋体"/>
        <charset val="134"/>
      </rPr>
      <t>围绕市委、市政府中心工作，依托媒体，促进新兴媒体融合发展，全面宣传大冶经济社会发展成就，为大冶经济社会建设凝聚正能量，为我市搭建一个面向全省更加广阔的传播平台；不断夯实农村文明创建工作基础；充分调动和激发全市各界参与文化建设的积极性，统筹指导协调全市新闻出版、广播影视、文化产业和事业，推动我市宣传思想文化不断进步。</t>
    </r>
  </si>
  <si>
    <t>项目年度绩效指标</t>
  </si>
  <si>
    <t>一级指标</t>
  </si>
  <si>
    <t>二级指标</t>
  </si>
  <si>
    <t>三级指标</t>
  </si>
  <si>
    <t>指标值</t>
  </si>
  <si>
    <t>绩效标准</t>
  </si>
  <si>
    <t>产出指标</t>
  </si>
  <si>
    <t>数量指标</t>
  </si>
  <si>
    <t>在中央视、人民网、新华网、光明日报、经济日报、中国县域经济报等国家级媒体发稿</t>
  </si>
  <si>
    <t>110篇（条）</t>
  </si>
  <si>
    <t>在湖北日报、湖北电视台等省级媒体发稿</t>
  </si>
  <si>
    <t>130篇（条）</t>
  </si>
  <si>
    <t>在黄石日报等市级媒体发稿</t>
  </si>
  <si>
    <t>200篇（条）</t>
  </si>
  <si>
    <t>“大冶发布”政务微信粉丝</t>
  </si>
  <si>
    <t>200000人</t>
  </si>
  <si>
    <t>质量指标</t>
  </si>
  <si>
    <t>培训人数完成率</t>
  </si>
  <si>
    <t>培训合格率</t>
  </si>
  <si>
    <t>时效指标</t>
  </si>
  <si>
    <t>所有项目在全年时间内正常进行开展</t>
  </si>
  <si>
    <t>全年</t>
  </si>
  <si>
    <t>效益指标</t>
  </si>
  <si>
    <t>经济效益指标</t>
  </si>
  <si>
    <t>扩大外宣影响力更好服务全市经济发展</t>
  </si>
  <si>
    <t>社会效益指标</t>
  </si>
  <si>
    <t>为实现“三个大冶”、建设社会主义现代化强市提供理论支撑、思想保证、舆论支持、精神动力和文化条件。</t>
  </si>
  <si>
    <t>提供力量支撑</t>
  </si>
  <si>
    <t>成功创建全国文明城市</t>
  </si>
  <si>
    <t>巩固成果</t>
  </si>
  <si>
    <t>环境效益指标</t>
  </si>
  <si>
    <t>部机关工作环境得到改善</t>
  </si>
  <si>
    <t>部机关获得黄石市级文明单位</t>
  </si>
  <si>
    <t>改善市容、市貌、民风</t>
  </si>
  <si>
    <t>可持续影响指标</t>
  </si>
  <si>
    <t>保障部机关各项工作全面正常运转</t>
  </si>
  <si>
    <t>满意度指标</t>
  </si>
  <si>
    <t>服务对象满意度指标</t>
  </si>
  <si>
    <t>媒体满意率</t>
  </si>
  <si>
    <t>读者满意率</t>
  </si>
  <si>
    <t>上级组织对部门的满意率</t>
  </si>
  <si>
    <t>项目单位（盖章）：大冶市退役军人事务局</t>
  </si>
  <si>
    <t>大冶市退役军人事务局</t>
  </si>
  <si>
    <t>安置股</t>
  </si>
  <si>
    <t>卫明军，3053576</t>
  </si>
  <si>
    <t>刘晶，3053572</t>
  </si>
  <si>
    <r>
      <rPr>
        <sz val="10"/>
        <rFont val="宋体"/>
        <charset val="134"/>
      </rPr>
      <t xml:space="preserve"> </t>
    </r>
    <r>
      <rPr>
        <sz val="10"/>
        <rFont val="宋体"/>
        <charset val="134"/>
      </rPr>
      <t xml:space="preserve">   </t>
    </r>
    <r>
      <rPr>
        <sz val="10"/>
        <rFont val="宋体"/>
        <charset val="134"/>
      </rPr>
      <t xml:space="preserve">1、根据省民政厅、省财政厅关于对自主就业退役士兵实行一次性经济补助的通知(鄂民政发[2012])98号文件规定：“自主就业退役士兵一次性经济补助对象为2011年11月1日以后退役现役，自主就业退役士兵一次性经济补助所需经费，由市（州）、县（市）人民政府负担，纳入同级财政预算，省财政给予适当补助”。2、根据《退役士兵安置条例》第三十五条规定：退役士兵待安排工作期间，安置地人民政府应当按照不低于当地最低生活水平的标准，按月发给生活补助费。3、为解决我市安置历史遗留问题，对符合办理货币安置而未办理的，根据大冶市 [2007]23号市长办公会议纪要：女兵和城镇指标入伍退役士兵统一实行货币安置。为加快培养现代化建设人才迫切需要，适应社会主义市场经济要求，促进退役士兵选择自主就业。国务院　中央军委关于加强退役士兵职业教育和技能培训的通知（国发[2010])42号文件规定：“2010年及以后退出现役的自主就业退役士兵，在退出现役1年内可以选择免费参加职业教育和技能培训。
</t>
    </r>
  </si>
  <si>
    <t>1、自主就业一次性经济补助</t>
  </si>
  <si>
    <t>2、重点安置对象待安置期间生活费（23人）</t>
  </si>
  <si>
    <t>3、办理自谋职业解决历史遗留问题</t>
  </si>
  <si>
    <t>4、职业教育和技能培训</t>
  </si>
  <si>
    <t>2、重点安置对象待安置期间生活费</t>
  </si>
  <si>
    <t>4、对2019年冬季退伍的选择自主就业的退役士兵进行免费职业教育和技能培训</t>
  </si>
  <si>
    <r>
      <rPr>
        <sz val="10"/>
        <rFont val="宋体"/>
        <charset val="134"/>
      </rPr>
      <t xml:space="preserve"> </t>
    </r>
    <r>
      <rPr>
        <sz val="10"/>
        <rFont val="宋体"/>
        <charset val="134"/>
      </rPr>
      <t xml:space="preserve">   </t>
    </r>
    <r>
      <rPr>
        <sz val="10"/>
        <rFont val="宋体"/>
        <charset val="134"/>
      </rPr>
      <t>退役士兵安置改革是国务院、中央军委的主要决策，事关国防和军队现代化建设，事关国家经济发展社会和谐稳定。做好自主就业退役士兵一次性经济补助工作和解决安置遗留问题，是推进改革的一项主要内容，对于改革顺利实施意义重大。根据相关文件要求，对每年退伍回来的自主就业退役士兵根据服役年限的不同发放一次性经济补助，对遗留问题尽快用货币安置解决。以市场需求为导向，以促进就业为目标，建立覆盖全市范围、形式多样的退役士兵职业教育技能培训和就业服务体系，提高退役士兵就业能力，促进退役士兵充分就业。本着退役士兵自愿参加、自选专业、免费培训的原则，市财政安排培训专项经费，对选择自主就业的退役士兵在一年内为他们提供免费职业教育和技能培训。力求通过职业教育和技能培训，使大多数退役士兵取得相应学历证书或职业资格证书，掌握职业技能，提高退役士兵就业能力。</t>
    </r>
  </si>
  <si>
    <t>　　对自主就业退役士兵、重点安置对象及安置遗留对象，根据上级文件要求，应对他们发放一次性经济补助、待安置期间生活费及货币补偿，从而确保社会稳定。进一步加强退役士兵职业技能培训和就业指导服务工作，切实尊重和维护退役士兵的合法权益。共对300名退役士兵进行汽车驾驶等专业免费培训，培训时间为3个月至2年不等。学习结束将颁发相应结业证、职业资格证、驾驶证及毕业证。通过技能培训，促使他们早日实现就业。</t>
  </si>
  <si>
    <t>享受补助人数</t>
  </si>
  <si>
    <t>300人</t>
  </si>
  <si>
    <t>预算保障</t>
  </si>
  <si>
    <t>全额</t>
  </si>
  <si>
    <t>免费培训人数</t>
  </si>
  <si>
    <t>经费补助项目数</t>
  </si>
  <si>
    <t>2个</t>
  </si>
  <si>
    <t>当年退役士兵职业技能培训政策知晓率</t>
  </si>
  <si>
    <t>享受免费培训及相关补助次数</t>
  </si>
  <si>
    <t>1次</t>
  </si>
  <si>
    <t>对象准确率</t>
  </si>
  <si>
    <t>标准达标率</t>
  </si>
  <si>
    <t>发放及时率</t>
  </si>
  <si>
    <t>投诉信访情况</t>
  </si>
  <si>
    <t>服务到位，零投折</t>
  </si>
  <si>
    <t>培训结（毕）业率</t>
  </si>
  <si>
    <t>＞96%</t>
  </si>
  <si>
    <t>职业技能鉴定率</t>
  </si>
  <si>
    <t>发放到位时间</t>
  </si>
  <si>
    <t>在规定时间内完成</t>
  </si>
  <si>
    <t>各项基础工作</t>
  </si>
  <si>
    <t>学员完成培训后推荐就业率</t>
  </si>
  <si>
    <t>＞92%</t>
  </si>
  <si>
    <t>培训时间</t>
  </si>
  <si>
    <t>3个月—1年</t>
  </si>
  <si>
    <t>成本指标</t>
  </si>
  <si>
    <t>自主就业一次性经济补助</t>
  </si>
  <si>
    <t>300万元</t>
  </si>
  <si>
    <t>重点安置对象待安置期间生活费</t>
  </si>
  <si>
    <t>5万元</t>
  </si>
  <si>
    <t>办理自谋职业解决历史遗留问题</t>
  </si>
  <si>
    <t>10万元</t>
  </si>
  <si>
    <t>职业教育和技能培训</t>
  </si>
  <si>
    <t>150万元</t>
  </si>
  <si>
    <t>个人生活保障制度</t>
  </si>
  <si>
    <t>有一定保障</t>
  </si>
  <si>
    <t>退役士兵自主就业、自主创业</t>
  </si>
  <si>
    <t>提供保障</t>
  </si>
  <si>
    <t>退役士兵的合法权益</t>
  </si>
  <si>
    <t>切实维护</t>
  </si>
  <si>
    <t>落实国家优扶政策</t>
  </si>
  <si>
    <t>落实</t>
  </si>
  <si>
    <t>搭建信息沟通的桥梁</t>
  </si>
  <si>
    <t>实现</t>
  </si>
  <si>
    <t>落实国家鼓励就业创业和扶持退役士兵自主就业优惠政策</t>
  </si>
  <si>
    <t>已落实</t>
  </si>
  <si>
    <t>受益群体满意度</t>
  </si>
  <si>
    <t>＞70%</t>
  </si>
  <si>
    <t>实施关联方满意度</t>
  </si>
  <si>
    <t>＞75%</t>
  </si>
  <si>
    <t>就业后用人单位满意率</t>
  </si>
  <si>
    <t>＞80%</t>
  </si>
  <si>
    <t>学员就业满意率</t>
  </si>
  <si>
    <t>项目单位（盖章）：大冶市公共就业和人才服务局</t>
  </si>
  <si>
    <t>2021年再就业资金本级配套</t>
  </si>
  <si>
    <t>大冶市人力资源和社会保障局</t>
  </si>
  <si>
    <t>大冶市公共就业和人才服务局</t>
  </si>
  <si>
    <t>陈海松 8730587，18972806056</t>
  </si>
  <si>
    <t>肖超 8712013，18071231372</t>
  </si>
  <si>
    <r>
      <rPr>
        <sz val="10"/>
        <rFont val="宋体"/>
        <charset val="134"/>
      </rPr>
      <t xml:space="preserve"> </t>
    </r>
    <r>
      <rPr>
        <sz val="10"/>
        <rFont val="宋体"/>
        <charset val="134"/>
      </rPr>
      <t xml:space="preserve">   </t>
    </r>
    <r>
      <rPr>
        <sz val="10"/>
        <rFont val="宋体"/>
        <charset val="134"/>
      </rPr>
      <t>为了进一步规范、加强和促进我市就业补助资金管理，提高资金的使用效益，以落实更加积极的就业政策，以实现更加充分就业和更高质量就业的目标。</t>
    </r>
  </si>
  <si>
    <t>1、就业创业服务补助</t>
  </si>
  <si>
    <t>2、职业培训补贴</t>
  </si>
  <si>
    <t>3、社会保险补贴</t>
  </si>
  <si>
    <t>4、公益性岗位补贴</t>
  </si>
  <si>
    <t>5、职业技能鉴定补贴</t>
  </si>
  <si>
    <t>6、市场建设费</t>
  </si>
  <si>
    <t>7、创业补贴</t>
  </si>
  <si>
    <t>8、春风行动补贴</t>
  </si>
  <si>
    <t>9、大学生实习实训补贴</t>
  </si>
  <si>
    <t>1、再就业各项工作</t>
  </si>
  <si>
    <r>
      <rPr>
        <sz val="10"/>
        <rFont val="宋体"/>
        <charset val="134"/>
      </rPr>
      <t xml:space="preserve"> </t>
    </r>
    <r>
      <rPr>
        <sz val="10"/>
        <rFont val="宋体"/>
        <charset val="134"/>
      </rPr>
      <t xml:space="preserve">   </t>
    </r>
    <r>
      <rPr>
        <sz val="10"/>
        <rFont val="宋体"/>
        <charset val="134"/>
      </rPr>
      <t>充分实现更高质量的就业，通过培训、落实就业优惠政策等手段，帮助有就业意愿的劳动者实现充分就业，通过为企业和劳动者搭建双向选择平台，为我市项目建设提供有力的人力资源支持。落实稳岗补贴政策，推进稳就业持续发展。</t>
    </r>
  </si>
  <si>
    <r>
      <rPr>
        <sz val="10"/>
        <rFont val="宋体"/>
        <charset val="134"/>
      </rPr>
      <t xml:space="preserve"> </t>
    </r>
    <r>
      <rPr>
        <sz val="10"/>
        <rFont val="宋体"/>
        <charset val="134"/>
      </rPr>
      <t xml:space="preserve">   </t>
    </r>
    <r>
      <rPr>
        <sz val="10"/>
        <rFont val="宋体"/>
        <charset val="134"/>
      </rPr>
      <t>1、新增就业岗位约9500个，农村劳动力转移约7500人，帮助下岗失业人员再就业约3000人（其中就业困难人员1900人），城乡登记失业率控制在4%以内。2、全年培训各类人员约9000人，其中再就业培训约3500人，创业培训约900人，就业前培训约600人，农村劳动力培训约4000人。3、全年新增发放小额担保贷款约3000万元，促进创业带就业工作。扶持创业约1400人，带动就业约5400人。4、培训就业训练中心、公共就业服务中心，积极开展下岗失业人员就业培训和职业介绍。对“零就业家庭”出现一户，帮扶一户，消除一户。</t>
    </r>
  </si>
  <si>
    <t>享受职业培训补贴人员数量</t>
  </si>
  <si>
    <t>9416人</t>
  </si>
  <si>
    <t>享受职业技能鉴定补贴人员数量</t>
  </si>
  <si>
    <t>100人</t>
  </si>
  <si>
    <t>享受社会保险补贴人员数量</t>
  </si>
  <si>
    <t>3039人</t>
  </si>
  <si>
    <t>享受公益性岗位补贴人员数量</t>
  </si>
  <si>
    <t>1432人</t>
  </si>
  <si>
    <t>享受就业见习补贴人员数量</t>
  </si>
  <si>
    <t>166人</t>
  </si>
  <si>
    <t>符合政策规定的毕业年度高校毕业生享受求职创业补贴比例</t>
  </si>
  <si>
    <t>≥95%</t>
  </si>
  <si>
    <t>国家级高技能人才培训基地建设数量</t>
  </si>
  <si>
    <t>1个</t>
  </si>
  <si>
    <t>大师工作室建设数量</t>
  </si>
  <si>
    <t>职业培训补贴发放准确率</t>
  </si>
  <si>
    <t>享受职业培训补贴后取得职业资格证书（或专项职业能力证书、培训合格证书）人员的比例</t>
  </si>
  <si>
    <t>社会保险补贴发放准确率</t>
  </si>
  <si>
    <t>公益性岗位补贴发放准确率</t>
  </si>
  <si>
    <t>就业见习补贴发放准确率</t>
  </si>
  <si>
    <t>求职创业补贴发放准确率</t>
  </si>
  <si>
    <t>资金在规定时间内下达率</t>
  </si>
  <si>
    <t>补贴资金在规定时间内支付到位率</t>
  </si>
  <si>
    <t>职业培训补贴人均标准</t>
  </si>
  <si>
    <t>1300元</t>
  </si>
  <si>
    <t>职业技能鉴定补贴人均标准</t>
  </si>
  <si>
    <t>220元</t>
  </si>
  <si>
    <t>社会保险补贴人均标准</t>
  </si>
  <si>
    <t>2811元</t>
  </si>
  <si>
    <t>公益性岗位补贴人均标准</t>
  </si>
  <si>
    <t>1380元</t>
  </si>
  <si>
    <t>城镇新增就业人数</t>
  </si>
  <si>
    <t>14773人</t>
  </si>
  <si>
    <t>年末城镇登记失业率</t>
  </si>
  <si>
    <t>≤4.5%</t>
  </si>
  <si>
    <t>年末高校毕业生总体就业率</t>
  </si>
  <si>
    <t>失业人员再就业人数</t>
  </si>
  <si>
    <t>3640人</t>
  </si>
  <si>
    <t>就业困难人员就业人数</t>
  </si>
  <si>
    <t>2187人</t>
  </si>
  <si>
    <t>零就业家庭帮扶率</t>
  </si>
  <si>
    <t>因就业问题发生重大群体性事件数量</t>
  </si>
  <si>
    <t>≤1</t>
  </si>
  <si>
    <t>公共就业服务满意度</t>
  </si>
  <si>
    <t>≥85%</t>
  </si>
  <si>
    <t>就业扶持政策经办服务满意度</t>
  </si>
  <si>
    <t>≥90%</t>
  </si>
  <si>
    <t>表十一</t>
  </si>
  <si>
    <t>政府债务限额和余额情况表</t>
  </si>
  <si>
    <t>项目</t>
  </si>
  <si>
    <t>一、2020年政府债务限额</t>
  </si>
  <si>
    <t>1、一般债务限额</t>
  </si>
  <si>
    <t>2、专项债务限额</t>
  </si>
  <si>
    <t>二、2020年末政府负有偿还责任的债务余额</t>
  </si>
  <si>
    <t>1、一般债务余额</t>
  </si>
  <si>
    <t>2、专项债务余额</t>
  </si>
  <si>
    <t>表十二</t>
  </si>
  <si>
    <t>2021年全市一般公共预算支出明细表（按功能项级分类）</t>
  </si>
  <si>
    <t>工资福利支出</t>
  </si>
  <si>
    <t>商品和服务支出</t>
  </si>
  <si>
    <t>对个人和家庭补助支出</t>
  </si>
  <si>
    <t>项目支出</t>
  </si>
  <si>
    <t>一般公共服务支出</t>
  </si>
  <si>
    <t>人大事务</t>
  </si>
  <si>
    <t>行政运行（人大事务）</t>
  </si>
  <si>
    <t>人大会议</t>
  </si>
  <si>
    <t>其他人大事务支出</t>
  </si>
  <si>
    <t>政协事务</t>
  </si>
  <si>
    <t>行政运行（政协事务）</t>
  </si>
  <si>
    <t>政协会议</t>
  </si>
  <si>
    <t>其他政协事务支出</t>
  </si>
  <si>
    <t>政府办公厅（室）及相关机构事务</t>
  </si>
  <si>
    <t>行政运行（政府办公厅（室）及相关机构事务）</t>
  </si>
  <si>
    <t>信访事务</t>
  </si>
  <si>
    <t>事业运行（政府办公厅（室）及相关机构事务）</t>
  </si>
  <si>
    <t>其他政府办公厅（室）及相关机构事务支出</t>
  </si>
  <si>
    <t xml:space="preserve">   发展与改革事务</t>
  </si>
  <si>
    <t xml:space="preserve">   行政运行（发展与改革事务）</t>
  </si>
  <si>
    <t>一般行政管理事务（发展与改革事务）</t>
  </si>
  <si>
    <t>其他发展与改革事务支出</t>
  </si>
  <si>
    <t xml:space="preserve">   统计信息事务</t>
  </si>
  <si>
    <t xml:space="preserve">   行政运行（统计信息事务）</t>
  </si>
  <si>
    <t>事业运行（统计信息事务）</t>
  </si>
  <si>
    <t>其他统计信息事务支出</t>
  </si>
  <si>
    <t xml:space="preserve">   财政事务</t>
  </si>
  <si>
    <t xml:space="preserve">   行政运行（财政事务）</t>
  </si>
  <si>
    <t>信息化建设（财政事务）</t>
  </si>
  <si>
    <t>事业运行（财政事务）</t>
  </si>
  <si>
    <t>其他财政事务支出</t>
  </si>
  <si>
    <t xml:space="preserve">   税收事务</t>
  </si>
  <si>
    <t>其他税收事务支出</t>
  </si>
  <si>
    <t>审计事务</t>
  </si>
  <si>
    <t>行政运行（审计事务）</t>
  </si>
  <si>
    <t xml:space="preserve">   审计业务</t>
  </si>
  <si>
    <t>其他审计事务支出</t>
  </si>
  <si>
    <t xml:space="preserve">   纪检监察事务</t>
  </si>
  <si>
    <t xml:space="preserve">   行政运行（纪检监察事务）</t>
  </si>
  <si>
    <t>其他纪检监察事务支出</t>
  </si>
  <si>
    <t>商贸事务</t>
  </si>
  <si>
    <t>行政运行（商贸事务）</t>
  </si>
  <si>
    <t>一般行政管理事务（商贸事务）</t>
  </si>
  <si>
    <t xml:space="preserve">   机关服务（商贸事务）</t>
  </si>
  <si>
    <t>招商引资</t>
  </si>
  <si>
    <t>事业运行（商贸事务）</t>
  </si>
  <si>
    <t>其他商贸事务支出</t>
  </si>
  <si>
    <t xml:space="preserve">   档案事务</t>
  </si>
  <si>
    <t>行政运行（档案事务）</t>
  </si>
  <si>
    <t xml:space="preserve">   档案馆</t>
  </si>
  <si>
    <t>其他档案事务支出</t>
  </si>
  <si>
    <t xml:space="preserve">   民主党派及工商联事务</t>
  </si>
  <si>
    <t>行政运行（民主党派及工商联事务）</t>
  </si>
  <si>
    <t xml:space="preserve">   其他民主党派及工商联事务支出</t>
  </si>
  <si>
    <t xml:space="preserve">   群众团体事务</t>
  </si>
  <si>
    <t>行政运行（群众团体事务）</t>
  </si>
  <si>
    <t xml:space="preserve">   其他群众团体事务支出</t>
  </si>
  <si>
    <t xml:space="preserve">   党委办公厅（室）及相关机构事务</t>
  </si>
  <si>
    <t>行政运行（党委办公厅（室）及相关机构事务）</t>
  </si>
  <si>
    <t xml:space="preserve">   其他党委办公厅（室）及相关机构事务支出</t>
  </si>
  <si>
    <t xml:space="preserve">   组织事务</t>
  </si>
  <si>
    <t>行政运行（组织事务）</t>
  </si>
  <si>
    <t>其他组织事务支出</t>
  </si>
  <si>
    <t>宣传事务</t>
  </si>
  <si>
    <t>行政运行（宣传事务）</t>
  </si>
  <si>
    <t>其他宣传事务支出</t>
  </si>
  <si>
    <t>统战事务</t>
  </si>
  <si>
    <t>行政运行（统战事务）</t>
  </si>
  <si>
    <t>其他统战事务支出</t>
  </si>
  <si>
    <t>其他共产党事务支出</t>
  </si>
  <si>
    <t>行政运行（其他共产党事务支出）</t>
  </si>
  <si>
    <t>其他共产党事务支出（其他共产党事务支出）</t>
  </si>
  <si>
    <t>市场监督管理事务</t>
  </si>
  <si>
    <t>行政运行</t>
  </si>
  <si>
    <t>市场主体管理</t>
  </si>
  <si>
    <t xml:space="preserve">   市场秩序执法</t>
  </si>
  <si>
    <t>药品事务</t>
  </si>
  <si>
    <t>其他市场监督管理事务</t>
  </si>
  <si>
    <t xml:space="preserve">   其他一般公共服务支出</t>
  </si>
  <si>
    <t>其他一般公共服务支出</t>
  </si>
  <si>
    <t>武装警察部队</t>
  </si>
  <si>
    <t xml:space="preserve">   公安</t>
  </si>
  <si>
    <t xml:space="preserve">   行政运行（公安）</t>
  </si>
  <si>
    <t>其他公安支出</t>
  </si>
  <si>
    <t>检察</t>
  </si>
  <si>
    <t>其他检察支出</t>
  </si>
  <si>
    <t xml:space="preserve">   法院</t>
  </si>
  <si>
    <t xml:space="preserve">   其他法院支出</t>
  </si>
  <si>
    <t xml:space="preserve">   司法</t>
  </si>
  <si>
    <t xml:space="preserve">   行政运行（司法）</t>
  </si>
  <si>
    <t>普法宣传</t>
  </si>
  <si>
    <t xml:space="preserve">   法律援助</t>
  </si>
  <si>
    <t>社区矫正</t>
  </si>
  <si>
    <t>其他司法支出</t>
  </si>
  <si>
    <t xml:space="preserve">   其他公共安全支出</t>
  </si>
  <si>
    <t>其他公共安全支出</t>
  </si>
  <si>
    <t>教育管理事务</t>
  </si>
  <si>
    <t>行政运行（教育管理事务）</t>
  </si>
  <si>
    <t xml:space="preserve">      一般行政管理事务（教育管理事务）</t>
  </si>
  <si>
    <t xml:space="preserve">   其他教育管理事务支出</t>
  </si>
  <si>
    <t xml:space="preserve">   普通教育</t>
  </si>
  <si>
    <t>学前教育</t>
  </si>
  <si>
    <t xml:space="preserve">   小学教育</t>
  </si>
  <si>
    <t>初中教育</t>
  </si>
  <si>
    <t>高中教育</t>
  </si>
  <si>
    <t>其他普通教育支出</t>
  </si>
  <si>
    <t xml:space="preserve">   职业教育</t>
  </si>
  <si>
    <t>中等职业教育</t>
  </si>
  <si>
    <t>特殊教育</t>
  </si>
  <si>
    <t>特殊学校教育</t>
  </si>
  <si>
    <t>进修及培训</t>
  </si>
  <si>
    <t>教师进修</t>
  </si>
  <si>
    <t xml:space="preserve">   干部教育</t>
  </si>
  <si>
    <t>其他进修及培训</t>
  </si>
  <si>
    <t xml:space="preserve">   其他教育支出</t>
  </si>
  <si>
    <t>其他教育支出</t>
  </si>
  <si>
    <t>科学技术支出</t>
  </si>
  <si>
    <t xml:space="preserve">   科学技术管理事务</t>
  </si>
  <si>
    <t xml:space="preserve">      行政运行（科学技术管理事务）</t>
  </si>
  <si>
    <t xml:space="preserve">   其他科学技术管理事务支出</t>
  </si>
  <si>
    <t xml:space="preserve">   技术研究与开发</t>
  </si>
  <si>
    <t xml:space="preserve">   其他技术研究与开发支出</t>
  </si>
  <si>
    <t xml:space="preserve">   科学技术普及</t>
  </si>
  <si>
    <t xml:space="preserve">   机构运行（科学技术普及）</t>
  </si>
  <si>
    <t>科普活动</t>
  </si>
  <si>
    <t>其他科学技术普及支出</t>
  </si>
  <si>
    <t xml:space="preserve">   其他科学技术支出</t>
  </si>
  <si>
    <t xml:space="preserve">   文化和旅游</t>
  </si>
  <si>
    <t xml:space="preserve">   行政运行（文化）</t>
  </si>
  <si>
    <t>图书馆</t>
  </si>
  <si>
    <t>艺术表演场所</t>
  </si>
  <si>
    <t>艺术表演团体</t>
  </si>
  <si>
    <t>文化活动</t>
  </si>
  <si>
    <t>群众文化</t>
  </si>
  <si>
    <t>文化创作与保护</t>
  </si>
  <si>
    <t>文化和旅游市场管理</t>
  </si>
  <si>
    <t>旅游宣传</t>
  </si>
  <si>
    <t>其他文化和旅游支出</t>
  </si>
  <si>
    <t xml:space="preserve">   文物</t>
  </si>
  <si>
    <t xml:space="preserve">   文物保护</t>
  </si>
  <si>
    <t>博物馆</t>
  </si>
  <si>
    <t xml:space="preserve">   体育</t>
  </si>
  <si>
    <t xml:space="preserve">   群众体育</t>
  </si>
  <si>
    <t>其他体育支出</t>
  </si>
  <si>
    <t xml:space="preserve">   新闻出版电影</t>
  </si>
  <si>
    <t xml:space="preserve">   其他新闻出版电影支出</t>
  </si>
  <si>
    <t xml:space="preserve">   广播电视</t>
  </si>
  <si>
    <t>其他广播电视支出</t>
  </si>
  <si>
    <t>其他文化旅游体育与传媒支出</t>
  </si>
  <si>
    <t>宣传文化发展专项支出</t>
  </si>
  <si>
    <t>人力资源和社会保障管理事务</t>
  </si>
  <si>
    <t>行政运行（人力资源和社会保障管理事务）</t>
  </si>
  <si>
    <t>一般行政管理事务（人力资源和社会保障管理事务）</t>
  </si>
  <si>
    <t xml:space="preserve">      就业管理事务</t>
  </si>
  <si>
    <t xml:space="preserve">   社会保险经办机构</t>
  </si>
  <si>
    <t>事业运行</t>
  </si>
  <si>
    <t>其他人力资源和社会保障管理事务支出</t>
  </si>
  <si>
    <t xml:space="preserve">   民政管理事务</t>
  </si>
  <si>
    <t>行政运行（民政管理事务）</t>
  </si>
  <si>
    <t>一般行政管理事务（民政管理事务）</t>
  </si>
  <si>
    <t>机关服务（民政管理事务）</t>
  </si>
  <si>
    <t xml:space="preserve">   行政区划和地名管理</t>
  </si>
  <si>
    <t>其他民政管理事务支出</t>
  </si>
  <si>
    <t xml:space="preserve">   就业补助</t>
  </si>
  <si>
    <t>其他就业补助支出</t>
  </si>
  <si>
    <t xml:space="preserve">   抚恤</t>
  </si>
  <si>
    <t xml:space="preserve">   死亡抚恤</t>
  </si>
  <si>
    <t>伤残抚恤</t>
  </si>
  <si>
    <t xml:space="preserve">   义务兵优待</t>
  </si>
  <si>
    <t>其他优抚支出</t>
  </si>
  <si>
    <t>退役安置</t>
  </si>
  <si>
    <t>退役士兵安置</t>
  </si>
  <si>
    <t>军队移交政府离退休干部管理机构</t>
  </si>
  <si>
    <t>军队转业干部安置</t>
  </si>
  <si>
    <t xml:space="preserve">   社会福利</t>
  </si>
  <si>
    <t xml:space="preserve">   儿童福利</t>
  </si>
  <si>
    <t>老年福利</t>
  </si>
  <si>
    <t xml:space="preserve">   殡葬</t>
  </si>
  <si>
    <t>社会福利事业单位</t>
  </si>
  <si>
    <t>养老服务</t>
  </si>
  <si>
    <t>其他社会福利支出</t>
  </si>
  <si>
    <t xml:space="preserve">   残疾人事业</t>
  </si>
  <si>
    <t>行政运行（残疾人事业）</t>
  </si>
  <si>
    <t xml:space="preserve">   残疾人康复</t>
  </si>
  <si>
    <t>残疾人就业和扶贫</t>
  </si>
  <si>
    <t>残疾人生活和护理补贴</t>
  </si>
  <si>
    <t>其他残疾人事业支出</t>
  </si>
  <si>
    <t xml:space="preserve">   最低生活保障</t>
  </si>
  <si>
    <t>城市最低生活保障金支出</t>
  </si>
  <si>
    <t xml:space="preserve">   农村最低生活保障金支出</t>
  </si>
  <si>
    <t xml:space="preserve">   临时救助</t>
  </si>
  <si>
    <t xml:space="preserve">   流浪乞讨人员救助支出</t>
  </si>
  <si>
    <t xml:space="preserve">   特困人员救助供养</t>
  </si>
  <si>
    <t>城市特困人员救助供养支出</t>
  </si>
  <si>
    <t xml:space="preserve">   农村特困人员救助供养支出</t>
  </si>
  <si>
    <t xml:space="preserve">   其他生活救助</t>
  </si>
  <si>
    <t xml:space="preserve">   其他城市生活救助</t>
  </si>
  <si>
    <t xml:space="preserve">   财政对基本养老保险基金的补助</t>
  </si>
  <si>
    <t xml:space="preserve">   财政对城乡居民基本养老保险基金的补助</t>
  </si>
  <si>
    <t xml:space="preserve">   财政对其他社会保险基金的补助</t>
  </si>
  <si>
    <t>其他财政对社会保险基金的补助</t>
  </si>
  <si>
    <t>退役军人管理事务</t>
  </si>
  <si>
    <t>拥军优属</t>
  </si>
  <si>
    <t>其他退役军人事务管理支出</t>
  </si>
  <si>
    <t xml:space="preserve">   财政代缴社会保险费支出</t>
  </si>
  <si>
    <t xml:space="preserve">   财政代缴城乡居民基本养老保险费支出</t>
  </si>
  <si>
    <t>财政代缴其他社会保险费支出</t>
  </si>
  <si>
    <t>卫生健康管理事务</t>
  </si>
  <si>
    <t>其他卫生健康管理事务支出</t>
  </si>
  <si>
    <t xml:space="preserve">   公立医院</t>
  </si>
  <si>
    <t xml:space="preserve">   综合医院</t>
  </si>
  <si>
    <t>中医（民族）医院</t>
  </si>
  <si>
    <t>基层医疗卫生机构</t>
  </si>
  <si>
    <t>城市社区卫生机构</t>
  </si>
  <si>
    <t>乡镇卫生院</t>
  </si>
  <si>
    <t xml:space="preserve">   其他基层医疗卫生机构支出</t>
  </si>
  <si>
    <t xml:space="preserve">   公共卫生</t>
  </si>
  <si>
    <t>疾病预防控制机构</t>
  </si>
  <si>
    <t>卫生监督机构</t>
  </si>
  <si>
    <t xml:space="preserve">   妇幼保健机构</t>
  </si>
  <si>
    <t>基本公共卫生服务</t>
  </si>
  <si>
    <t>重大公共卫生服务</t>
  </si>
  <si>
    <t>突发公共卫生事件应急处理</t>
  </si>
  <si>
    <t>其他公共卫生支出</t>
  </si>
  <si>
    <t xml:space="preserve">   计划生育事务</t>
  </si>
  <si>
    <t>其他计划生育事务支出</t>
  </si>
  <si>
    <t>行政事业单位医疗</t>
  </si>
  <si>
    <t>其他行政事业单位医疗支出</t>
  </si>
  <si>
    <t>财政对基本医疗保险基金的补助</t>
  </si>
  <si>
    <t>财政对城乡居民基本医疗保险基金的补助</t>
  </si>
  <si>
    <t>医疗救助</t>
  </si>
  <si>
    <t>城乡医疗救助</t>
  </si>
  <si>
    <t>优抚对象医疗</t>
  </si>
  <si>
    <t>其他优抚对象医疗支出</t>
  </si>
  <si>
    <t>其他卫生健康支出</t>
  </si>
  <si>
    <t xml:space="preserve">   环境保护管理事务</t>
  </si>
  <si>
    <t xml:space="preserve">      行政运行（环境保护管理事务）</t>
  </si>
  <si>
    <t xml:space="preserve">   一般行政管理事务（环境保护管理事务）</t>
  </si>
  <si>
    <t>生态环境保护宣传</t>
  </si>
  <si>
    <t>其他环境保护管理事务支出</t>
  </si>
  <si>
    <t xml:space="preserve">   环境监测与监察</t>
  </si>
  <si>
    <t>建设项目环评审查与监督</t>
  </si>
  <si>
    <t xml:space="preserve">   其他环境监测与监察支出</t>
  </si>
  <si>
    <t xml:space="preserve">   污染防治</t>
  </si>
  <si>
    <t xml:space="preserve">   水体</t>
  </si>
  <si>
    <t>其他污染防治支出</t>
  </si>
  <si>
    <t xml:space="preserve">   自然生态保护</t>
  </si>
  <si>
    <t xml:space="preserve">   生态保护</t>
  </si>
  <si>
    <t>农村环境保护</t>
  </si>
  <si>
    <t>其他自然生态保护支出</t>
  </si>
  <si>
    <t xml:space="preserve">   天然林保护</t>
  </si>
  <si>
    <t xml:space="preserve">   森林管护</t>
  </si>
  <si>
    <t>其他天然林保护支出</t>
  </si>
  <si>
    <t xml:space="preserve">   其他节能环保支出</t>
  </si>
  <si>
    <t>其他节能环保支出</t>
  </si>
  <si>
    <t xml:space="preserve">   城乡社区管理事务</t>
  </si>
  <si>
    <t xml:space="preserve">   行政运行（城乡社区管理事务）</t>
  </si>
  <si>
    <t>一般行政管理事务（城乡社区管理事务）</t>
  </si>
  <si>
    <t xml:space="preserve">      城管执法</t>
  </si>
  <si>
    <t xml:space="preserve">   工程建设管理</t>
  </si>
  <si>
    <t>其他城乡社区管理事务支出</t>
  </si>
  <si>
    <t xml:space="preserve">   城乡社区规划与管理</t>
  </si>
  <si>
    <t>城乡社区规划与管理</t>
  </si>
  <si>
    <t xml:space="preserve">   城乡社区公共设施</t>
  </si>
  <si>
    <t>小城镇基础设施建设</t>
  </si>
  <si>
    <t xml:space="preserve">   其他城乡社区公共设施支出</t>
  </si>
  <si>
    <t xml:space="preserve">   城乡社区环境卫生</t>
  </si>
  <si>
    <t xml:space="preserve">   建设市场管理与监督</t>
  </si>
  <si>
    <t>建设市场管理与监督</t>
  </si>
  <si>
    <t>国有土地使用权出让收入安排的支出</t>
  </si>
  <si>
    <t>农村基础设施建设支出</t>
  </si>
  <si>
    <t>污水处理费安排的支出</t>
  </si>
  <si>
    <t>其他污水处理费安排的支出</t>
  </si>
  <si>
    <t>其他城乡社区支出</t>
  </si>
  <si>
    <t>农业农村</t>
  </si>
  <si>
    <t>行政运行（农业）</t>
  </si>
  <si>
    <t>机关服务（农业）</t>
  </si>
  <si>
    <t>事业运行（农业）</t>
  </si>
  <si>
    <t>科技转化与推广服务</t>
  </si>
  <si>
    <t>病虫害控制</t>
  </si>
  <si>
    <t>农产品质量安全</t>
  </si>
  <si>
    <t>执法监管</t>
  </si>
  <si>
    <t>农业行业业务管理</t>
  </si>
  <si>
    <t>农业结构调整补贴</t>
  </si>
  <si>
    <t>农业生产发展</t>
  </si>
  <si>
    <t>乡村产业与合作经济</t>
  </si>
  <si>
    <t>农村社会事业</t>
  </si>
  <si>
    <t>农业资源保护修复与利用</t>
  </si>
  <si>
    <t xml:space="preserve">   农村道路建设</t>
  </si>
  <si>
    <t>对高校毕业生到基层任职补助</t>
  </si>
  <si>
    <t>农田建设</t>
  </si>
  <si>
    <t>其他农业支出</t>
  </si>
  <si>
    <t xml:space="preserve">   林业和草原</t>
  </si>
  <si>
    <t>森林资源培育</t>
  </si>
  <si>
    <t>森林资源管理</t>
  </si>
  <si>
    <t>森林生态效益补偿</t>
  </si>
  <si>
    <t>自然保护区等管理</t>
  </si>
  <si>
    <t>动植物保护</t>
  </si>
  <si>
    <t xml:space="preserve">   湿地保护</t>
  </si>
  <si>
    <t>林业草原防灾减灾</t>
  </si>
  <si>
    <t>其他林业和草原支出</t>
  </si>
  <si>
    <t xml:space="preserve">   水利</t>
  </si>
  <si>
    <t>行政运行（水利）</t>
  </si>
  <si>
    <t>一般行政管理事务（水利）</t>
  </si>
  <si>
    <t>水利行业业务管理</t>
  </si>
  <si>
    <t>水利工程运行与维护</t>
  </si>
  <si>
    <t>水利执法监督</t>
  </si>
  <si>
    <t>水土保持（水利）</t>
  </si>
  <si>
    <t>水资源节约管理与保护</t>
  </si>
  <si>
    <t>防汛</t>
  </si>
  <si>
    <t>抗旱</t>
  </si>
  <si>
    <t>农村水利</t>
  </si>
  <si>
    <t>大中型水库移民后期扶持专项支出</t>
  </si>
  <si>
    <t>水利建设征地及移民支出</t>
  </si>
  <si>
    <t>其他水利支出</t>
  </si>
  <si>
    <t>扶贫</t>
  </si>
  <si>
    <t>行政运行（扶贫）</t>
  </si>
  <si>
    <t>农村基础设施建设</t>
  </si>
  <si>
    <t>其他扶贫支出</t>
  </si>
  <si>
    <t>农村综合改革</t>
  </si>
  <si>
    <t>对村级公益事业建设的补助</t>
  </si>
  <si>
    <t>对村民委员会和村党支部的补助</t>
  </si>
  <si>
    <t>对村集体经济组织的补助</t>
  </si>
  <si>
    <t>其他农村综合改革支出</t>
  </si>
  <si>
    <t>普惠金融发展支出</t>
  </si>
  <si>
    <t>农业保险保费补贴</t>
  </si>
  <si>
    <t>创业担保贷款贴息</t>
  </si>
  <si>
    <t>其他普惠金融发展支出</t>
  </si>
  <si>
    <t>其他农林水支出</t>
  </si>
  <si>
    <t xml:space="preserve">   公路水路运输</t>
  </si>
  <si>
    <t xml:space="preserve">      行政运行（公路水路运输）</t>
  </si>
  <si>
    <t xml:space="preserve">   公路建设</t>
  </si>
  <si>
    <t>公路养护（公路水路运输）</t>
  </si>
  <si>
    <t>公路运输管理</t>
  </si>
  <si>
    <t>其他公路水路运输支出</t>
  </si>
  <si>
    <t xml:space="preserve">   铁路运输</t>
  </si>
  <si>
    <t>其他铁路运输支出</t>
  </si>
  <si>
    <t>成品油价格改革对交通运输的补贴</t>
  </si>
  <si>
    <t>对农村道路客运的补贴</t>
  </si>
  <si>
    <t xml:space="preserve">   车辆购置税支出</t>
  </si>
  <si>
    <t xml:space="preserve">   车辆购置税用于农村公路建设支出</t>
  </si>
  <si>
    <t xml:space="preserve">   其他交通运输支出</t>
  </si>
  <si>
    <t xml:space="preserve">      公共交通运营补助</t>
  </si>
  <si>
    <t>资源勘探工业信息等支出</t>
  </si>
  <si>
    <t xml:space="preserve">   国有资产监管</t>
  </si>
  <si>
    <t>行政运行（国有资产监管）</t>
  </si>
  <si>
    <t xml:space="preserve">   其他国有资产监管支出</t>
  </si>
  <si>
    <t xml:space="preserve">   支持中小企业发展和管理支出</t>
  </si>
  <si>
    <t>行政运行（支持中小企业发展和管理支出）</t>
  </si>
  <si>
    <t xml:space="preserve">      一般行政管理事务（支持中小企业发展和管理支出）</t>
  </si>
  <si>
    <t xml:space="preserve">   其他支持中小企业发展和管理支出</t>
  </si>
  <si>
    <t>商业服务业等支出</t>
  </si>
  <si>
    <t xml:space="preserve">   商业流通事务</t>
  </si>
  <si>
    <t>行政运行（商业流通事务）</t>
  </si>
  <si>
    <t xml:space="preserve">      事业运行（商业流通事务）</t>
  </si>
  <si>
    <t xml:space="preserve">   其他商业流通事务支出</t>
  </si>
  <si>
    <t>金融支出</t>
  </si>
  <si>
    <t xml:space="preserve">   金融部门监管支出</t>
  </si>
  <si>
    <t xml:space="preserve">   金融部门其他监管支出</t>
  </si>
  <si>
    <t>援助其他地区支出</t>
  </si>
  <si>
    <t xml:space="preserve">   其他支出（援助其他地区支出）</t>
  </si>
  <si>
    <t>自然资源海洋气象等支出</t>
  </si>
  <si>
    <t xml:space="preserve">   自然资源事务</t>
  </si>
  <si>
    <t>行政运行（国土资源事务）</t>
  </si>
  <si>
    <t>一般行政管理事务（国土资源事务）</t>
  </si>
  <si>
    <t>自然资源规划及管理</t>
  </si>
  <si>
    <t>自然资源利用与保护</t>
  </si>
  <si>
    <t>自然资源行业业务管理</t>
  </si>
  <si>
    <t>自然资源调查与确权登记</t>
  </si>
  <si>
    <t>土地资源储备支出</t>
  </si>
  <si>
    <t>地质勘查与矿产资源管理</t>
  </si>
  <si>
    <t>基础测绘与地理信息监管</t>
  </si>
  <si>
    <t>事业运行（国土资源事务）</t>
  </si>
  <si>
    <t>气象事务</t>
  </si>
  <si>
    <t>气象事业机构</t>
  </si>
  <si>
    <t>保障性安居工程支出</t>
  </si>
  <si>
    <t>棚户区改造</t>
  </si>
  <si>
    <t xml:space="preserve">      其他保障性安居工程支出</t>
  </si>
  <si>
    <t xml:space="preserve">   粮油物资事务</t>
  </si>
  <si>
    <t>粮食风险基金</t>
  </si>
  <si>
    <t>其他粮油物资事务支出</t>
  </si>
  <si>
    <t>应急管理事务</t>
  </si>
  <si>
    <t>安全监管</t>
  </si>
  <si>
    <t xml:space="preserve">   应急救援</t>
  </si>
  <si>
    <t>应急管理</t>
  </si>
  <si>
    <t>其他应急管理支出</t>
  </si>
  <si>
    <t>消防事务</t>
  </si>
  <si>
    <t>消防应急救援</t>
  </si>
  <si>
    <t xml:space="preserve">      其他消防事务支出</t>
  </si>
  <si>
    <t xml:space="preserve">   森林消防事务</t>
  </si>
  <si>
    <t xml:space="preserve">   行政运行</t>
  </si>
  <si>
    <t>自然灾害防治</t>
  </si>
  <si>
    <t>地质灾害防治</t>
  </si>
  <si>
    <t xml:space="preserve">      其他自然灾害防治支出</t>
  </si>
  <si>
    <t>自然灾害救灾及恢复重建支出</t>
  </si>
  <si>
    <t>自然灾害灾后重建补助</t>
  </si>
  <si>
    <t>其他自然灾害救灾及恢复重建支出</t>
  </si>
  <si>
    <t>预备费</t>
  </si>
  <si>
    <t>其他支出</t>
  </si>
  <si>
    <t xml:space="preserve">   年初预留</t>
  </si>
  <si>
    <t xml:space="preserve">      年初预留</t>
  </si>
  <si>
    <t xml:space="preserve">   其他支出</t>
  </si>
  <si>
    <t xml:space="preserve">      其他支出</t>
  </si>
  <si>
    <t>债务付息支出</t>
  </si>
  <si>
    <t xml:space="preserve">   地方政府一般债务付息支出</t>
  </si>
  <si>
    <t xml:space="preserve">      地方政府一般债券付息支出</t>
  </si>
  <si>
    <t xml:space="preserve">      地方政府向国际组织借款付息支出</t>
  </si>
  <si>
    <t>表十三</t>
  </si>
  <si>
    <t xml:space="preserve">2021年全市一般公共预算收支预算总表 </t>
  </si>
  <si>
    <t>收           入</t>
  </si>
  <si>
    <t>支           出</t>
  </si>
  <si>
    <t xml:space="preserve">项目 </t>
  </si>
  <si>
    <t xml:space="preserve">预算数 </t>
  </si>
  <si>
    <t xml:space="preserve">项目（按功能分类） </t>
  </si>
  <si>
    <t>一、财政拨款（补助）</t>
  </si>
  <si>
    <t>一、基本支出</t>
  </si>
  <si>
    <t>1、一般公共服务</t>
  </si>
  <si>
    <t>（1）经费拨款（补助）</t>
  </si>
  <si>
    <t xml:space="preserve"> 1、 人员支出 </t>
  </si>
  <si>
    <t>2、外交</t>
  </si>
  <si>
    <t>（2）纳入预算的行政事业性收费拨款</t>
  </si>
  <si>
    <t>（1）工资福利支出</t>
  </si>
  <si>
    <t>3、国防</t>
  </si>
  <si>
    <t>（3）纳入预算的罚没收入拨款</t>
  </si>
  <si>
    <t>（2）对个人和家庭的补助</t>
  </si>
  <si>
    <t>4、公共安全</t>
  </si>
  <si>
    <t>（4）纳入预算的其他非税收入拨款</t>
  </si>
  <si>
    <t xml:space="preserve"> 2、日常公用支出</t>
  </si>
  <si>
    <t>5、教育</t>
  </si>
  <si>
    <t>（5）纳入预算的政府性基金收入拨款</t>
  </si>
  <si>
    <t>（1）商品和服务支出</t>
  </si>
  <si>
    <t>6、科学技术</t>
  </si>
  <si>
    <t>（6）上级转移支付</t>
  </si>
  <si>
    <t>7、文化体育与传媒</t>
  </si>
  <si>
    <t>二、未纳入预算的非税收入安排的拨款</t>
  </si>
  <si>
    <t>二、项目支出</t>
  </si>
  <si>
    <t>8、社会保障和就业</t>
  </si>
  <si>
    <t xml:space="preserve">三、事业收入 </t>
  </si>
  <si>
    <t xml:space="preserve"> 1、工资福利支出</t>
  </si>
  <si>
    <t>9、社会保险基金</t>
  </si>
  <si>
    <t xml:space="preserve">四、上级补助收入 </t>
  </si>
  <si>
    <t xml:space="preserve"> 2、商品和服务支出</t>
  </si>
  <si>
    <t>10、医疗卫生与计划生育</t>
  </si>
  <si>
    <t xml:space="preserve">五、附属单位上缴收入 </t>
  </si>
  <si>
    <t xml:space="preserve"> 3、对个人和家庭的补助</t>
  </si>
  <si>
    <t>11、节能环保</t>
  </si>
  <si>
    <t>六、事业单位经营收入</t>
  </si>
  <si>
    <t xml:space="preserve"> 4、对企事业单位的补贴</t>
  </si>
  <si>
    <t>12、城乡社区事务</t>
  </si>
  <si>
    <t>七、其他收入</t>
  </si>
  <si>
    <t xml:space="preserve"> 5、转移性支出</t>
  </si>
  <si>
    <t>13、农林水事务</t>
  </si>
  <si>
    <t>八、用事业基金弥补收支差额</t>
  </si>
  <si>
    <t xml:space="preserve"> 6、债务利息支出</t>
  </si>
  <si>
    <t>14、交通运输</t>
  </si>
  <si>
    <t xml:space="preserve"> 7、基本建设支出</t>
  </si>
  <si>
    <t>15、资源勘探信息等事务</t>
  </si>
  <si>
    <t xml:space="preserve"> 8、其他资本性支出</t>
  </si>
  <si>
    <t>16、商业服务业等事务</t>
  </si>
  <si>
    <t xml:space="preserve"> 9、其他支出</t>
  </si>
  <si>
    <t>17、金融</t>
  </si>
  <si>
    <t>18、自然资源海洋气象等</t>
  </si>
  <si>
    <t>三、对附属单位补助支出</t>
  </si>
  <si>
    <t>19、住房保障</t>
  </si>
  <si>
    <t>四、上缴上级支出</t>
  </si>
  <si>
    <t>20、粮油物资储备</t>
  </si>
  <si>
    <t>五、事业单位经营支出</t>
  </si>
  <si>
    <t>21、国有资本经营预算支出</t>
  </si>
  <si>
    <t>22、灾害防治及应急管理</t>
  </si>
  <si>
    <t>23、预备费</t>
  </si>
  <si>
    <t>24、其他支出</t>
  </si>
  <si>
    <t>25、转移性支出</t>
  </si>
  <si>
    <t>26、债务还本支出</t>
  </si>
  <si>
    <t>27、债务付息支出</t>
  </si>
  <si>
    <t>28、援助其他地区支出</t>
  </si>
  <si>
    <t xml:space="preserve">本年收入合计 </t>
  </si>
  <si>
    <t xml:space="preserve">本年支出合计 </t>
  </si>
  <si>
    <t xml:space="preserve">收入总计 </t>
  </si>
  <si>
    <t xml:space="preserve">支出总计 </t>
  </si>
  <si>
    <t>表十四</t>
  </si>
  <si>
    <t>2021年市直部门预算分单位支出明细表（按经济款级分类）</t>
  </si>
  <si>
    <t>单位编码</t>
  </si>
  <si>
    <t>基本工资</t>
  </si>
  <si>
    <t>津贴补贴</t>
  </si>
  <si>
    <t>奖金</t>
  </si>
  <si>
    <t>绩效工资</t>
  </si>
  <si>
    <t>社会保
障缴费</t>
  </si>
  <si>
    <t>住房
公积金</t>
  </si>
  <si>
    <t>其他工资福利支出</t>
  </si>
  <si>
    <t>离休费</t>
  </si>
  <si>
    <t>退休费</t>
  </si>
  <si>
    <t>其他对个人和家庭补助支出</t>
  </si>
  <si>
    <t xml:space="preserve">  大冶市市委办公室</t>
  </si>
  <si>
    <t xml:space="preserve">  大冶市委政策研究室</t>
  </si>
  <si>
    <t xml:space="preserve">  大冶市信访局</t>
  </si>
  <si>
    <t xml:space="preserve">  大冶市委组织部</t>
  </si>
  <si>
    <t xml:space="preserve">  大冶市委政法委员会</t>
  </si>
  <si>
    <t xml:space="preserve">  大冶市工商业联合会</t>
  </si>
  <si>
    <t xml:space="preserve">  大冶市妇女联合会</t>
  </si>
  <si>
    <t xml:space="preserve">  共青团大冶市委</t>
  </si>
  <si>
    <t xml:space="preserve">  大冶市人民代表大会常务委员会办公室</t>
  </si>
  <si>
    <t xml:space="preserve">  中国人民政治协商会议湖北省大冶市委员会办公室</t>
  </si>
  <si>
    <t xml:space="preserve">  大冶市政府机关办公室</t>
  </si>
  <si>
    <t xml:space="preserve">  大冶市政府政策研究室</t>
  </si>
  <si>
    <t xml:space="preserve">  大冶市机关服务事务中心</t>
  </si>
  <si>
    <t xml:space="preserve">  大冶市机构编制委员会办公室</t>
  </si>
  <si>
    <t xml:space="preserve">  大冶市统计局</t>
  </si>
  <si>
    <t xml:space="preserve">  大冶市审计局</t>
  </si>
  <si>
    <t xml:space="preserve">  大冶市财政局机关</t>
  </si>
  <si>
    <t xml:space="preserve">  大冶市公安局机关</t>
  </si>
  <si>
    <t xml:space="preserve">  大冶市司法局</t>
  </si>
  <si>
    <t xml:space="preserve">  大冶市委统战部</t>
  </si>
  <si>
    <t xml:space="preserve">  大冶市纪委监委</t>
  </si>
  <si>
    <t xml:space="preserve">  中共大冶市委巡察工作领导小组办公室</t>
  </si>
  <si>
    <t xml:space="preserve">  大冶市市场监督管理局</t>
  </si>
  <si>
    <t xml:space="preserve">  大冶市档案馆</t>
  </si>
  <si>
    <t xml:space="preserve">  大冶市委宣传部</t>
  </si>
  <si>
    <t xml:space="preserve">  大冶市文学艺术界联合会</t>
  </si>
  <si>
    <t xml:space="preserve">  大冶市科学技术局</t>
  </si>
  <si>
    <t xml:space="preserve">  大冶市文化和旅游局</t>
  </si>
  <si>
    <t xml:space="preserve">  大冶市文化市场综合执法大队</t>
  </si>
  <si>
    <t xml:space="preserve">  大冶市群众文化馆</t>
  </si>
  <si>
    <t xml:space="preserve">  大冶市业余体育学校</t>
  </si>
  <si>
    <t xml:space="preserve">  大冶市图书馆</t>
  </si>
  <si>
    <t xml:space="preserve">  大冶市艺术剧院</t>
  </si>
  <si>
    <t xml:space="preserve">  大冶市博物馆</t>
  </si>
  <si>
    <t xml:space="preserve">  大冶市铜录山古铜矿遗址保护管理委员会</t>
  </si>
  <si>
    <t xml:space="preserve">  大冶市融媒体中心</t>
  </si>
  <si>
    <t xml:space="preserve">  大冶市教育局机关</t>
  </si>
  <si>
    <t xml:space="preserve">  大冶市学校后勤保障管理办公室</t>
  </si>
  <si>
    <t xml:space="preserve">  大冶市电化教育馆</t>
  </si>
  <si>
    <t xml:space="preserve">  大冶市教学研究室</t>
  </si>
  <si>
    <t xml:space="preserve">  大冶市中小学教师继续教育中心</t>
  </si>
  <si>
    <t xml:space="preserve">  大冶市高等教育招生委员会办公室</t>
  </si>
  <si>
    <t xml:space="preserve">  大冶市机关幼儿园</t>
  </si>
  <si>
    <t xml:space="preserve">  大冶市中专专业学校</t>
  </si>
  <si>
    <t xml:space="preserve">  大冶市新街小学</t>
  </si>
  <si>
    <t xml:space="preserve">  大冶市实验小学</t>
  </si>
  <si>
    <t xml:space="preserve">  大冶市北门小学</t>
  </si>
  <si>
    <t xml:space="preserve">  大冶市育才小学</t>
  </si>
  <si>
    <t xml:space="preserve">  大冶师范附属小学</t>
  </si>
  <si>
    <t xml:space="preserve">  大冶市特殊教育学校</t>
  </si>
  <si>
    <t xml:space="preserve">  大冶市滨湖学校</t>
  </si>
  <si>
    <t xml:space="preserve">  大冶市实验中学</t>
  </si>
  <si>
    <t xml:space="preserve">  大冶市东岳中学</t>
  </si>
  <si>
    <t xml:space="preserve">  大冶市第一中学</t>
  </si>
  <si>
    <t xml:space="preserve">  大冶市实验高中</t>
  </si>
  <si>
    <t xml:space="preserve">  大冶市第六中学</t>
  </si>
  <si>
    <t xml:space="preserve">  大冶市第二中学</t>
  </si>
  <si>
    <t xml:space="preserve">  大冶市东风农场小学</t>
  </si>
  <si>
    <t xml:space="preserve">  大冶市铜绿山矿小学</t>
  </si>
  <si>
    <t xml:space="preserve">  大冶市铜山口矿小学</t>
  </si>
  <si>
    <t xml:space="preserve">  大冶市罗桥中心学校</t>
  </si>
  <si>
    <t xml:space="preserve">  大冶市还地桥中心学校</t>
  </si>
  <si>
    <t xml:space="preserve">  大冶市保安中心学校</t>
  </si>
  <si>
    <t xml:space="preserve">  大冶市金山店中心学校</t>
  </si>
  <si>
    <t xml:space="preserve">  大冶市陈贵中心学校</t>
  </si>
  <si>
    <t xml:space="preserve">  大冶市茗山中心学校</t>
  </si>
  <si>
    <t xml:space="preserve">  大冶市灵乡中心学校</t>
  </si>
  <si>
    <t xml:space="preserve">  大冶市金牛中心学校</t>
  </si>
  <si>
    <t xml:space="preserve">  大冶市刘仁八中心学校</t>
  </si>
  <si>
    <t xml:space="preserve">  大冶市殷祖中心学校</t>
  </si>
  <si>
    <t xml:space="preserve">  大冶市金湖中心学校</t>
  </si>
  <si>
    <t xml:space="preserve">  大冶市大箕铺中心学校</t>
  </si>
  <si>
    <t xml:space="preserve">  大冶市东岳中心学校</t>
  </si>
  <si>
    <t xml:space="preserve">  大冶市开发区中心学校</t>
  </si>
  <si>
    <t xml:space="preserve">  大冶市第二实验中学</t>
  </si>
  <si>
    <t xml:space="preserve">  大冶市第二实验小学</t>
  </si>
  <si>
    <t xml:space="preserve">  大冶市保康小学</t>
  </si>
  <si>
    <t xml:space="preserve">  大冶市尹家湖小学</t>
  </si>
  <si>
    <t xml:space="preserve">  大冶市东风路学校</t>
  </si>
  <si>
    <t xml:space="preserve">  大冶市尹家湖中学</t>
  </si>
  <si>
    <t xml:space="preserve">  大冶市委党校</t>
  </si>
  <si>
    <t xml:space="preserve">  大冶市科学技术协会</t>
  </si>
  <si>
    <t xml:space="preserve">  大冶市农业农村局</t>
  </si>
  <si>
    <t xml:space="preserve">  大冶市畜牧兽医局</t>
  </si>
  <si>
    <t xml:space="preserve">  大冶市农产品质量安全管理办公室</t>
  </si>
  <si>
    <t xml:space="preserve">  大冶市农业行政执法大队</t>
  </si>
  <si>
    <t xml:space="preserve">  大冶市生态能源局</t>
  </si>
  <si>
    <t xml:space="preserve">  大冶市种植业局</t>
  </si>
  <si>
    <t xml:space="preserve">  大冶市人民政府蔬菜办公室</t>
  </si>
  <si>
    <t xml:space="preserve">  大冶市农业科学研究所</t>
  </si>
  <si>
    <t xml:space="preserve">  大冶市农业机械管理局机关</t>
  </si>
  <si>
    <t xml:space="preserve">  大冶市农机安全监理站</t>
  </si>
  <si>
    <t xml:space="preserve">  大冶市农机技术推广服务中心</t>
  </si>
  <si>
    <t xml:space="preserve">  大冶市水产局机关</t>
  </si>
  <si>
    <t xml:space="preserve">  大冶市农村经济经营服务中心</t>
  </si>
  <si>
    <t xml:space="preserve">  大冶市水利和湖泊局</t>
  </si>
  <si>
    <t xml:space="preserve">  大冶湖枢纽工程管理局</t>
  </si>
  <si>
    <t xml:space="preserve">  大冶市人工影响天气办公室</t>
  </si>
  <si>
    <t xml:space="preserve">  大冶市保安湖湿地管理办公室</t>
  </si>
  <si>
    <t xml:space="preserve">  大冶市人民政府扶贫开发办公室</t>
  </si>
  <si>
    <t xml:space="preserve">  大冶市三农金融服务中心</t>
  </si>
  <si>
    <t xml:space="preserve">  大冶市民政局机关</t>
  </si>
  <si>
    <t xml:space="preserve">  大冶市民政局婚姻登记处</t>
  </si>
  <si>
    <t xml:space="preserve">  大冶市殡葬管理局</t>
  </si>
  <si>
    <t xml:space="preserve">  大冶市社会福利中心</t>
  </si>
  <si>
    <t xml:space="preserve">  大冶市救助管理站</t>
  </si>
  <si>
    <t xml:space="preserve">  大冶市残疾人联合会</t>
  </si>
  <si>
    <t xml:space="preserve">  大冶市人力资源和社会保障局机关</t>
  </si>
  <si>
    <t xml:space="preserve">  大冶市医疗保险局</t>
  </si>
  <si>
    <t xml:space="preserve">  大冶市公共就业和人才服务局</t>
  </si>
  <si>
    <t xml:space="preserve">  大冶市社会养老保险局</t>
  </si>
  <si>
    <t xml:space="preserve">  大冶市城乡居民社会养老保险局</t>
  </si>
  <si>
    <t xml:space="preserve">  大冶市卫生健康局机关</t>
  </si>
  <si>
    <t xml:space="preserve">  大冶市卫生局卫生监督局</t>
  </si>
  <si>
    <t xml:space="preserve">  大冶市人民医院</t>
  </si>
  <si>
    <t xml:space="preserve">  大冶市中医医院</t>
  </si>
  <si>
    <t xml:space="preserve">  大冶市第三人民医院</t>
  </si>
  <si>
    <t xml:space="preserve">  大冶市妇幼保健院</t>
  </si>
  <si>
    <t xml:space="preserve">  大冶市人民政府防治艾滋病工作委员会办公室</t>
  </si>
  <si>
    <t xml:space="preserve">  大冶市疾病预防控制中心</t>
  </si>
  <si>
    <t xml:space="preserve">  大冶市罗桥卫生院</t>
  </si>
  <si>
    <t xml:space="preserve">  大冶市还地桥卫生院</t>
  </si>
  <si>
    <t xml:space="preserve">  大冶市四医院</t>
  </si>
  <si>
    <t xml:space="preserve">  大冶市金山店卫生院</t>
  </si>
  <si>
    <t xml:space="preserve">  大冶市陈贵卫生院</t>
  </si>
  <si>
    <t xml:space="preserve">  大冶市茗山卫生院</t>
  </si>
  <si>
    <t xml:space="preserve">  大冶市灵乡卫生院</t>
  </si>
  <si>
    <t xml:space="preserve">  大冶市市二医院</t>
  </si>
  <si>
    <t xml:space="preserve">  大冶市刘仁八卫生院</t>
  </si>
  <si>
    <t xml:space="preserve">  大冶市殷祖卫生院</t>
  </si>
  <si>
    <t xml:space="preserve">  大冶市金湖卫生院</t>
  </si>
  <si>
    <t xml:space="preserve">  大冶市大箕铺卫生院</t>
  </si>
  <si>
    <t xml:space="preserve">  大冶市东风农场卫生院</t>
  </si>
  <si>
    <t xml:space="preserve">  大冶市总医院</t>
  </si>
  <si>
    <t xml:space="preserve">  大冶市大冶市退役军人事务局</t>
  </si>
  <si>
    <t xml:space="preserve">  大冶市商务局</t>
  </si>
  <si>
    <t xml:space="preserve">  大冶市商务执法大队</t>
  </si>
  <si>
    <t xml:space="preserve">  大冶市商贸经济服务中心</t>
  </si>
  <si>
    <t xml:space="preserve">  大冶市市场管理局</t>
  </si>
  <si>
    <t xml:space="preserve">  大冶市供销合作社联合社</t>
  </si>
  <si>
    <t xml:space="preserve">  大冶市招商服务中心</t>
  </si>
  <si>
    <t xml:space="preserve">  大冶市公共检验检测中心</t>
  </si>
  <si>
    <t xml:space="preserve">  大冶市经济和信息化局</t>
  </si>
  <si>
    <t xml:space="preserve">  大冶市工业经济服务中心</t>
  </si>
  <si>
    <t xml:space="preserve">  大冶市应急管理局</t>
  </si>
  <si>
    <t xml:space="preserve">  大冶市行政事业单位资产收益征管办公室</t>
  </si>
  <si>
    <t xml:space="preserve">  大冶市发展和改革局</t>
  </si>
  <si>
    <t xml:space="preserve">  大冶市生态环境分局</t>
  </si>
  <si>
    <t xml:space="preserve">  大冶市环境保护监测站</t>
  </si>
  <si>
    <t xml:space="preserve">  大冶市规划设计研究院</t>
  </si>
  <si>
    <t xml:space="preserve">  大冶市市自然资源和规划局</t>
  </si>
  <si>
    <t xml:space="preserve">  大冶市住房和城乡建设局</t>
  </si>
  <si>
    <t xml:space="preserve">  大冶市建设工程质量监督站</t>
  </si>
  <si>
    <t xml:space="preserve">  大冶市建设工程造价管理站</t>
  </si>
  <si>
    <t xml:space="preserve">  大冶市建筑节能管理办公室</t>
  </si>
  <si>
    <t xml:space="preserve">  大冶市建设档案馆</t>
  </si>
  <si>
    <t xml:space="preserve">  大冶市建设工程安全监督站</t>
  </si>
  <si>
    <t xml:space="preserve">  大冶市城建重点工程管理局</t>
  </si>
  <si>
    <t xml:space="preserve">  大冶市城市管理执法局</t>
  </si>
  <si>
    <t xml:space="preserve">  大冶市园林绿化管理局</t>
  </si>
  <si>
    <t xml:space="preserve">  大冶市城市排水管理处</t>
  </si>
  <si>
    <t xml:space="preserve">  大冶市燃气管理处</t>
  </si>
  <si>
    <t xml:space="preserve">  大冶市城市管理综合执法大队</t>
  </si>
  <si>
    <t xml:space="preserve">  大冶市城市公园管理处</t>
  </si>
  <si>
    <t xml:space="preserve">  大冶市城关房管所</t>
  </si>
  <si>
    <t xml:space="preserve">  大冶市白蚁防治所</t>
  </si>
  <si>
    <t xml:space="preserve">  大冶市保障性安居工程和棚户区改造资金管理中心</t>
  </si>
  <si>
    <t xml:space="preserve">  大冶市交通运输局机关</t>
  </si>
  <si>
    <t xml:space="preserve">  大冶市道路运输管理局</t>
  </si>
  <si>
    <t xml:space="preserve">  大冶市交通物流发展局</t>
  </si>
  <si>
    <t xml:space="preserve">  大冶市城市客运管理处</t>
  </si>
  <si>
    <t xml:space="preserve">  大冶市港航管理所</t>
  </si>
  <si>
    <t xml:space="preserve">  大冶市公路管理局</t>
  </si>
  <si>
    <t xml:space="preserve">  大冶市出租车管理局</t>
  </si>
  <si>
    <t xml:space="preserve">  大冶市农村公路管理局</t>
  </si>
  <si>
    <t xml:space="preserve">  湖北黄石工矿废弃地综合开发试验区大冶园区建设管理办公室</t>
  </si>
  <si>
    <t xml:space="preserve">  大冶市总工会</t>
  </si>
  <si>
    <t xml:space="preserve">  大冶市政务服务和大数据管理局</t>
  </si>
  <si>
    <t xml:space="preserve">  大冶市公共资源交易中心</t>
  </si>
  <si>
    <t xml:space="preserve">  大冶市城市文明创建中心</t>
  </si>
  <si>
    <t xml:space="preserve">  大冶市人民武装部</t>
  </si>
  <si>
    <t>表十五</t>
  </si>
  <si>
    <t>2021年本级一般公共预算支出明细表（按功能项级分类）</t>
  </si>
  <si>
    <t>工资福
利支出</t>
  </si>
  <si>
    <t>临时救助</t>
  </si>
  <si>
    <t>流浪乞讨人员救助支出</t>
  </si>
  <si>
    <t>特困人员救助供养</t>
  </si>
  <si>
    <t>农村特困人员救助供养支出</t>
  </si>
  <si>
    <t>其他生活救助</t>
  </si>
  <si>
    <t>其他城市生活救助</t>
  </si>
  <si>
    <t>财政对基本养老保险基金的补助</t>
  </si>
  <si>
    <t>财政对城乡居民基本养老保险基金的补助</t>
  </si>
  <si>
    <t>财政对其他社会保险基金的补助</t>
  </si>
  <si>
    <t xml:space="preserve">   退役军人管理事务</t>
  </si>
  <si>
    <t>财政代缴城乡居民基本养老保险费支出</t>
  </si>
  <si>
    <t xml:space="preserve">   财政代缴其他社会保险费支出</t>
  </si>
  <si>
    <t xml:space="preserve">   卫生健康管理事务</t>
  </si>
  <si>
    <t xml:space="preserve">   其他卫生健康管理事务支出</t>
  </si>
  <si>
    <t xml:space="preserve">      综合医院</t>
  </si>
  <si>
    <t xml:space="preserve">   中医（民族）医院</t>
  </si>
  <si>
    <t xml:space="preserve">   基层医疗卫生机构</t>
  </si>
  <si>
    <t xml:space="preserve">   城市社区卫生机构</t>
  </si>
  <si>
    <t>其他基层医疗卫生机构支出</t>
  </si>
  <si>
    <t>公共卫生</t>
  </si>
  <si>
    <t>妇幼保健机构</t>
  </si>
  <si>
    <t xml:space="preserve">   基本公共卫生服务</t>
  </si>
  <si>
    <t xml:space="preserve">   行政事业单位医疗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</si>
  <si>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</si>
  <si>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</si>
  <si>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</si>
  <si>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</si>
  <si>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</si>
  <si>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</si>
  <si>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其他优抚对象医疗支出</t>
  </si>
  <si>
    <t xml:space="preserve">   其他卫生健康支出</t>
  </si>
  <si>
    <t>环境保护管理事务</t>
  </si>
  <si>
    <t>行政运行（环境保护管理事务）</t>
  </si>
  <si>
    <t xml:space="preserve">      一般行政管理事务（环境保护管理事务）</t>
  </si>
  <si>
    <t xml:space="preserve">   生态环境保护宣传</t>
  </si>
  <si>
    <t>其他环境监测与监察支出</t>
  </si>
  <si>
    <t>污染防治</t>
  </si>
  <si>
    <t>水体</t>
  </si>
  <si>
    <t xml:space="preserve">   其他污染防治支出</t>
  </si>
  <si>
    <t>生态保护</t>
  </si>
  <si>
    <t xml:space="preserve">   农村环境保护</t>
  </si>
  <si>
    <t>森林管护</t>
  </si>
  <si>
    <t xml:space="preserve">   其他天然林保护支出</t>
  </si>
  <si>
    <t xml:space="preserve">   城管执法</t>
  </si>
  <si>
    <t>工程建设管理</t>
  </si>
  <si>
    <t xml:space="preserve">      其他城乡社区管理事务支出</t>
  </si>
  <si>
    <t>其他城乡社区公共设施支出</t>
  </si>
  <si>
    <t>城乡社区环境卫生</t>
  </si>
  <si>
    <t xml:space="preserve">   污水处理费安排的支出</t>
  </si>
  <si>
    <t xml:space="preserve">   其他污水处理费安排的支出</t>
  </si>
  <si>
    <t xml:space="preserve">   其他城乡社区支出</t>
  </si>
  <si>
    <t xml:space="preserve">      机关服务（农业）</t>
  </si>
  <si>
    <t xml:space="preserve">   事业运行（农业）</t>
  </si>
  <si>
    <t>农村道路建设</t>
  </si>
  <si>
    <t xml:space="preserve">   其他农业支出</t>
  </si>
  <si>
    <t>湿地保护</t>
  </si>
  <si>
    <t xml:space="preserve">   行政运行（水利）</t>
  </si>
  <si>
    <t xml:space="preserve">   扶贫</t>
  </si>
  <si>
    <t xml:space="preserve">   其他农村综合改革支出</t>
  </si>
  <si>
    <t xml:space="preserve">   普惠金融发展支出</t>
  </si>
  <si>
    <t xml:space="preserve">   行政运行（公路水路运输）</t>
  </si>
  <si>
    <t>公路建设</t>
  </si>
  <si>
    <t xml:space="preserve">   公路养护（公路水路运输）</t>
  </si>
  <si>
    <t xml:space="preserve">      其他公路水路运输支出</t>
  </si>
  <si>
    <t>铁路运输</t>
  </si>
  <si>
    <t>公共交通运营补助</t>
  </si>
  <si>
    <t xml:space="preserve">   行政运行（国有资产监管）</t>
  </si>
  <si>
    <t>其他国有资产监管支出</t>
  </si>
  <si>
    <t xml:space="preserve">   行政运行（支持中小企业发展和管理支出）</t>
  </si>
  <si>
    <t>一般行政管理事务（支持中小企业发展和管理支出）</t>
  </si>
  <si>
    <t xml:space="preserve">      其他支持中小企业发展和管理支出</t>
  </si>
  <si>
    <t xml:space="preserve">   事业运行（商业流通事务）</t>
  </si>
  <si>
    <t>其他商业流通事务支出</t>
  </si>
  <si>
    <t xml:space="preserve">   行政运行（国土资源事务）</t>
  </si>
  <si>
    <t xml:space="preserve">      自然资源规划及管理</t>
  </si>
  <si>
    <t xml:space="preserve">   自然资源利用与保护</t>
  </si>
  <si>
    <t xml:space="preserve">      自然资源调查与确权登记</t>
  </si>
  <si>
    <t xml:space="preserve">   土地资源储备支出</t>
  </si>
  <si>
    <t xml:space="preserve">   气象事务</t>
  </si>
  <si>
    <t xml:space="preserve">   保障性安居工程支出</t>
  </si>
  <si>
    <t>其他保障性安居工程支出</t>
  </si>
  <si>
    <t xml:space="preserve">   应急管理事务</t>
  </si>
  <si>
    <t>应急救援</t>
  </si>
  <si>
    <t xml:space="preserve">   其他应急管理支出</t>
  </si>
  <si>
    <t xml:space="preserve">   消防事务</t>
  </si>
  <si>
    <t xml:space="preserve">      消防应急救援</t>
  </si>
  <si>
    <t xml:space="preserve">   其他消防事务支出</t>
  </si>
  <si>
    <t xml:space="preserve">      行政运行</t>
  </si>
  <si>
    <t>其他自然灾害防治支出</t>
  </si>
  <si>
    <t>年初预留</t>
  </si>
  <si>
    <t>地方政府一般债务付息支出</t>
  </si>
  <si>
    <t>地方政府一般债券付息支出</t>
  </si>
  <si>
    <t>表十六</t>
  </si>
  <si>
    <t>2021年市直一般公共预算项目支出明细表</t>
  </si>
  <si>
    <t/>
  </si>
  <si>
    <t>单位     代码</t>
  </si>
  <si>
    <t>资金来源</t>
  </si>
  <si>
    <t>经费拨款（补助）</t>
  </si>
  <si>
    <t>纳入预算的行政事业性收入拨款</t>
  </si>
  <si>
    <t>纳入预算的其他非税收入拨款</t>
  </si>
  <si>
    <t>纳入预算的罚没收入拨款</t>
  </si>
  <si>
    <r>
      <rPr>
        <sz val="9"/>
        <rFont val="宋体"/>
        <charset val="134"/>
      </rPr>
      <t>上级转</t>
    </r>
    <r>
      <rPr>
        <sz val="9"/>
        <rFont val="Arial"/>
        <charset val="134"/>
      </rPr>
      <t xml:space="preserve">
</t>
    </r>
    <r>
      <rPr>
        <sz val="9"/>
        <rFont val="宋体"/>
        <charset val="134"/>
      </rPr>
      <t>移支付</t>
    </r>
  </si>
  <si>
    <t>上年结转收入</t>
  </si>
  <si>
    <t>合     计</t>
  </si>
  <si>
    <t>行政政法科</t>
  </si>
  <si>
    <t xml:space="preserve">  办公室设施维修经费</t>
  </si>
  <si>
    <t xml:space="preserve">  常委会、扩大会等会议经费</t>
  </si>
  <si>
    <t xml:space="preserve">  保密工作经费</t>
  </si>
  <si>
    <t xml:space="preserve">  密码工作运行经费</t>
  </si>
  <si>
    <t xml:space="preserve">  专项业务经费</t>
  </si>
  <si>
    <t xml:space="preserve">  机关后勤事务劳务费</t>
  </si>
  <si>
    <t xml:space="preserve">  网络光纤维护经费</t>
  </si>
  <si>
    <t xml:space="preserve">  大额文印及资料费</t>
  </si>
  <si>
    <t xml:space="preserve">  干部教育培训经费</t>
  </si>
  <si>
    <t xml:space="preserve">  督查专项支出</t>
  </si>
  <si>
    <t xml:space="preserve">  《大冶调研文集》和《综合文稿汇编》编印费用</t>
  </si>
  <si>
    <t xml:space="preserve">  《大冶发展研究》办刊经费</t>
  </si>
  <si>
    <t xml:space="preserve">  大冶市重大课题调研经费</t>
  </si>
  <si>
    <t xml:space="preserve">  大冶市对上对外重大宣传资金</t>
  </si>
  <si>
    <t xml:space="preserve">  市级配套信访解难资金</t>
  </si>
  <si>
    <t xml:space="preserve">  “律师进信访”工作经费</t>
  </si>
  <si>
    <t xml:space="preserve">  特殊时期信访维稳经费</t>
  </si>
  <si>
    <t xml:space="preserve">  群众来访接待中心经费</t>
  </si>
  <si>
    <t xml:space="preserve">     省、黄石市“两会”信访工作专项经费</t>
  </si>
  <si>
    <t xml:space="preserve">  干部管理工作经费</t>
  </si>
  <si>
    <t xml:space="preserve">  离休及副县级以上退休干部提标经费</t>
  </si>
  <si>
    <t xml:space="preserve">  老年大学经费</t>
  </si>
  <si>
    <t xml:space="preserve">  老干部慰问金</t>
  </si>
  <si>
    <t xml:space="preserve">  专用网络信息建设及维护费</t>
  </si>
  <si>
    <t xml:space="preserve">  老干部管理费</t>
  </si>
  <si>
    <t xml:space="preserve">  组织工作宣传经费</t>
  </si>
  <si>
    <t xml:space="preserve">  年轻干部培养招录选拔管理工作经费</t>
  </si>
  <si>
    <t xml:space="preserve">  干部教育培训经费（含铜都大讲堂）</t>
  </si>
  <si>
    <t xml:space="preserve">  老干部活动中心经费</t>
  </si>
  <si>
    <t xml:space="preserve">  企业离休干部“两费”</t>
  </si>
  <si>
    <t xml:space="preserve">  休干所经费</t>
  </si>
  <si>
    <t xml:space="preserve">  基础组织建设工作经费</t>
  </si>
  <si>
    <t xml:space="preserve">  维稳救助专项资金</t>
  </si>
  <si>
    <t xml:space="preserve">  护路办工作经费</t>
  </si>
  <si>
    <t xml:space="preserve">  平安创建、社区禁毒专项经费</t>
  </si>
  <si>
    <t xml:space="preserve">  打击非访工作经费</t>
  </si>
  <si>
    <t xml:space="preserve">  驻京办对上协调费、业务费</t>
  </si>
  <si>
    <t xml:space="preserve">  综合治理工作经费</t>
  </si>
  <si>
    <t xml:space="preserve">  北京维稳工作专班经费</t>
  </si>
  <si>
    <t xml:space="preserve">  商会建设经费</t>
  </si>
  <si>
    <t xml:space="preserve">  企业家人才队伍发展专项资金</t>
  </si>
  <si>
    <t xml:space="preserve">     以钱养事人员经费</t>
  </si>
  <si>
    <t xml:space="preserve">  商会服务中心工作经费</t>
  </si>
  <si>
    <t xml:space="preserve">     政治特别费</t>
  </si>
  <si>
    <t xml:space="preserve">  妇儿工委工作经费</t>
  </si>
  <si>
    <t xml:space="preserve">  妇女工作经费</t>
  </si>
  <si>
    <t xml:space="preserve">  乡镇妇联专项工作经费</t>
  </si>
  <si>
    <t xml:space="preserve">  以钱养事支出经费</t>
  </si>
  <si>
    <t xml:space="preserve">  三支一扶</t>
  </si>
  <si>
    <t xml:space="preserve">  青少年工作经费</t>
  </si>
  <si>
    <t xml:space="preserve">     共青团工作经费、志愿服务经费</t>
  </si>
  <si>
    <t xml:space="preserve">  市人大七届一次会议</t>
  </si>
  <si>
    <t xml:space="preserve">  六届六次会议</t>
  </si>
  <si>
    <t xml:space="preserve">  人大休干所经费</t>
  </si>
  <si>
    <t xml:space="preserve">     开办《铜都主人》经费</t>
  </si>
  <si>
    <t xml:space="preserve">  人大常委会、主任会议经费</t>
  </si>
  <si>
    <t xml:space="preserve">  部门预算监督审查工作经费</t>
  </si>
  <si>
    <t xml:space="preserve">  人大涉密经费</t>
  </si>
  <si>
    <t xml:space="preserve">     人大机关后勤事务劳务费</t>
  </si>
  <si>
    <t xml:space="preserve">  人大预算联网专项工作经费</t>
  </si>
  <si>
    <t xml:space="preserve">  人大工作研究和宣传经费</t>
  </si>
  <si>
    <t xml:space="preserve">  代表活动经费</t>
  </si>
  <si>
    <t xml:space="preserve">  人大工作评议经费</t>
  </si>
  <si>
    <t xml:space="preserve">  人大代表培训经费</t>
  </si>
  <si>
    <t xml:space="preserve">  人大执法检查经费</t>
  </si>
  <si>
    <t xml:space="preserve">  人大信访工作经费</t>
  </si>
  <si>
    <t xml:space="preserve">  人大调研经费</t>
  </si>
  <si>
    <t xml:space="preserve">  人大视察经费</t>
  </si>
  <si>
    <t xml:space="preserve">  政协六届六次会议经费</t>
  </si>
  <si>
    <t xml:space="preserve">  政协工作研究和宣传经费</t>
  </si>
  <si>
    <t xml:space="preserve">  协商在一线工作经费</t>
  </si>
  <si>
    <t xml:space="preserve">  省、黄石、大冶政协委员进社区日常活动经费</t>
  </si>
  <si>
    <t xml:space="preserve">  委员培训经费</t>
  </si>
  <si>
    <t xml:space="preserve">  政协七届一次会议</t>
  </si>
  <si>
    <t xml:space="preserve">    《大冶政协》《资政建言》编印经费</t>
  </si>
  <si>
    <t xml:space="preserve">  政协主席会和常委会经费</t>
  </si>
  <si>
    <t xml:space="preserve">  政协机关事务劳务经费</t>
  </si>
  <si>
    <t xml:space="preserve">  政协委员活动经费</t>
  </si>
  <si>
    <t xml:space="preserve">  书画文化活动经费</t>
  </si>
  <si>
    <t xml:space="preserve">  驻汉办大冶市群众窗口信访维稳专班经费</t>
  </si>
  <si>
    <t xml:space="preserve">  政府办工作会经济工作会</t>
  </si>
  <si>
    <t xml:space="preserve">  督办室工作经费</t>
  </si>
  <si>
    <t xml:space="preserve">  大额文印费</t>
  </si>
  <si>
    <t xml:space="preserve">     信息中心运行经费</t>
  </si>
  <si>
    <t xml:space="preserve">  财税金融协调经费</t>
  </si>
  <si>
    <t xml:space="preserve">  专项业务费</t>
  </si>
  <si>
    <t xml:space="preserve">  机关后勤事务费用</t>
  </si>
  <si>
    <t xml:space="preserve">  政府办公楼维修费用</t>
  </si>
  <si>
    <t xml:space="preserve">  市政府电子政务平台运行经费</t>
  </si>
  <si>
    <t xml:space="preserve">  总值班室运行工作经费</t>
  </si>
  <si>
    <t xml:space="preserve">  政府调研、领导参考编印经费</t>
  </si>
  <si>
    <t xml:space="preserve">  政府工作报告</t>
  </si>
  <si>
    <t xml:space="preserve">  政府文稿汇编编印经费</t>
  </si>
  <si>
    <t xml:space="preserve">     对上对外重大宣传及推介经费</t>
  </si>
  <si>
    <t xml:space="preserve">  政府重大课题调研经费</t>
  </si>
  <si>
    <t xml:space="preserve">  三个中心物业管理费</t>
  </si>
  <si>
    <t xml:space="preserve">  老干局物业管理费</t>
  </si>
  <si>
    <t xml:space="preserve">  全市综合执法和应急用车保障服务中心经费</t>
  </si>
  <si>
    <t xml:space="preserve">  机关后勤服务保障经费</t>
  </si>
  <si>
    <t xml:space="preserve">  机构改革工作经费</t>
  </si>
  <si>
    <t xml:space="preserve">  “四上”企业统计星级管理经费</t>
  </si>
  <si>
    <t xml:space="preserve">     统计工作会议经费</t>
  </si>
  <si>
    <t xml:space="preserve">  城乡一体化住户调查补助款</t>
  </si>
  <si>
    <t xml:space="preserve">  常规性统计基层经费</t>
  </si>
  <si>
    <t xml:space="preserve">  全市部门统计信息共享工作经费</t>
  </si>
  <si>
    <t xml:space="preserve">  《大冶统计年鉴》印刷费</t>
  </si>
  <si>
    <t xml:space="preserve">  畜禽监测调查经费</t>
  </si>
  <si>
    <t xml:space="preserve">  文化产业清查及统计工作经费</t>
  </si>
  <si>
    <t xml:space="preserve">  县级粮食产量抽样调查工作经费</t>
  </si>
  <si>
    <t xml:space="preserve">  乡级抽样调查经费</t>
  </si>
  <si>
    <t xml:space="preserve">  基本单位名录库维护经费</t>
  </si>
  <si>
    <t xml:space="preserve">  百强县市综合考评及相关基层基础工作经费</t>
  </si>
  <si>
    <t xml:space="preserve">  公众对城市环境保护满意率调查经费</t>
  </si>
  <si>
    <t xml:space="preserve">  政府雇员工资</t>
  </si>
  <si>
    <t xml:space="preserve">  审计业务专项培训费</t>
  </si>
  <si>
    <t xml:space="preserve">     预算执行审计工作经费</t>
  </si>
  <si>
    <t xml:space="preserve">  政府投资审计工作经费</t>
  </si>
  <si>
    <t xml:space="preserve">  信息化建设金审工程专项经费</t>
  </si>
  <si>
    <t xml:space="preserve">  经济责任审计工作经费</t>
  </si>
  <si>
    <t xml:space="preserve">  投资评审项目经费及业务费</t>
  </si>
  <si>
    <t xml:space="preserve">  国库集中收付网络经费</t>
  </si>
  <si>
    <t xml:space="preserve">     大冶市党校（黄金湖）培训中心经费</t>
  </si>
  <si>
    <t xml:space="preserve">  农村财政管理专项业务费</t>
  </si>
  <si>
    <t xml:space="preserve">  国库集中支付改革经费</t>
  </si>
  <si>
    <t xml:space="preserve">  财政预决算编制及公开</t>
  </si>
  <si>
    <t xml:space="preserve">  全市会计培训管理工作经费</t>
  </si>
  <si>
    <t xml:space="preserve">  资产管理中介服务费</t>
  </si>
  <si>
    <t xml:space="preserve">  预算绩效管理工作经费</t>
  </si>
  <si>
    <t xml:space="preserve"> “国有资产监管云平台”信息化建设采购</t>
  </si>
  <si>
    <t xml:space="preserve">  上交黄石市局票据款</t>
  </si>
  <si>
    <t xml:space="preserve">  政府采购监督管理工作经费</t>
  </si>
  <si>
    <t xml:space="preserve">  财政资金绩效评价专项经费</t>
  </si>
  <si>
    <t xml:space="preserve">  惠农政策宣传经费</t>
  </si>
  <si>
    <t xml:space="preserve">  财政业务培训经费</t>
  </si>
  <si>
    <t xml:space="preserve">  财政监督检查工作经费</t>
  </si>
  <si>
    <t xml:space="preserve">  预算核心业务一体化工作经费</t>
  </si>
  <si>
    <t xml:space="preserve">  农村公益事业项目建设评审</t>
  </si>
  <si>
    <t xml:space="preserve">  资产管理网络服务费</t>
  </si>
  <si>
    <t xml:space="preserve">  向上争取资金工作经费</t>
  </si>
  <si>
    <t xml:space="preserve">  60名看护辅警经费</t>
  </si>
  <si>
    <t xml:space="preserve">  转移支付装备费</t>
  </si>
  <si>
    <t xml:space="preserve">  羁押收教场所在押人员给养费</t>
  </si>
  <si>
    <t xml:space="preserve">  户口本工本费及交警牌证工本费</t>
  </si>
  <si>
    <t xml:space="preserve">  平安城市视频监控系统日常运行经费</t>
  </si>
  <si>
    <t xml:space="preserve">  交警车辆保管及拖移费</t>
  </si>
  <si>
    <t xml:space="preserve">  经济案件审计费</t>
  </si>
  <si>
    <t xml:space="preserve">  辅警工会经费</t>
  </si>
  <si>
    <t xml:space="preserve">  警犬训养费</t>
  </si>
  <si>
    <t xml:space="preserve">  协警队员经费</t>
  </si>
  <si>
    <t xml:space="preserve">  应付机关事务服务中心公派车辆费用</t>
  </si>
  <si>
    <t xml:space="preserve">  转移支付办案费</t>
  </si>
  <si>
    <t xml:space="preserve">  社区警务室办公经费</t>
  </si>
  <si>
    <t xml:space="preserve">  房屋维修费</t>
  </si>
  <si>
    <t xml:space="preserve">     羁押收教场所公用经费</t>
  </si>
  <si>
    <t xml:space="preserve">  行政诉讼工作经费</t>
  </si>
  <si>
    <t xml:space="preserve">  法治宣传教育工作经费</t>
  </si>
  <si>
    <t xml:space="preserve">  法律援助工作经费</t>
  </si>
  <si>
    <t xml:space="preserve">  社区矫正工作经费</t>
  </si>
  <si>
    <t xml:space="preserve">  以钱养事人员经费</t>
  </si>
  <si>
    <t xml:space="preserve">  法治大冶工作经费</t>
  </si>
  <si>
    <t xml:space="preserve">  人民调解工作经费</t>
  </si>
  <si>
    <t xml:space="preserve">     行政复议工作经费</t>
  </si>
  <si>
    <t xml:space="preserve">  侨联工作经费</t>
  </si>
  <si>
    <t xml:space="preserve">  民主党派办公经费</t>
  </si>
  <si>
    <t xml:space="preserve">  宗教团体办公经费</t>
  </si>
  <si>
    <t xml:space="preserve">  突发事件处置费</t>
  </si>
  <si>
    <t xml:space="preserve">  党外人士培训费</t>
  </si>
  <si>
    <t xml:space="preserve">  民宗工作专项经费</t>
  </si>
  <si>
    <t xml:space="preserve">  三胞三属接待费</t>
  </si>
  <si>
    <t xml:space="preserve">  政治特别费</t>
  </si>
  <si>
    <t xml:space="preserve">  宗教团体秘书长、工作人员以钱养事工资</t>
  </si>
  <si>
    <t xml:space="preserve">  宗教活动场所安全、卫生、消防设施经费</t>
  </si>
  <si>
    <t xml:space="preserve">  民主党派工作协调经费</t>
  </si>
  <si>
    <t xml:space="preserve">     宗教团体及少数民族联谊会办公经费</t>
  </si>
  <si>
    <t xml:space="preserve">  宣传教育、业务培训经费</t>
  </si>
  <si>
    <t xml:space="preserve">  内网信息建设专项经费</t>
  </si>
  <si>
    <t xml:space="preserve">  纪委以钱养事人员工作经费</t>
  </si>
  <si>
    <t xml:space="preserve">  黄石市监委留置场所大冶分点辅警工作经费</t>
  </si>
  <si>
    <t xml:space="preserve">  互联网+</t>
  </si>
  <si>
    <t xml:space="preserve">     党风政风专项工作经费</t>
  </si>
  <si>
    <t xml:space="preserve">  信访举报宣传及信访举报人奖励经费</t>
  </si>
  <si>
    <t xml:space="preserve">  巡察工作项目经费</t>
  </si>
  <si>
    <t xml:space="preserve">  执法用车费</t>
  </si>
  <si>
    <t xml:space="preserve">  “以钱养事”人员经费</t>
  </si>
  <si>
    <t xml:space="preserve">  商标评审费</t>
  </si>
  <si>
    <t xml:space="preserve">  打击非法传销经费</t>
  </si>
  <si>
    <t xml:space="preserve">  药品检验应急突发事件经费</t>
  </si>
  <si>
    <t xml:space="preserve">  消费者权益保护费</t>
  </si>
  <si>
    <t xml:space="preserve">  质量工作项目经费</t>
  </si>
  <si>
    <t xml:space="preserve">  商品抽样及送检项目经费</t>
  </si>
  <si>
    <t xml:space="preserve">  计量惠民经费</t>
  </si>
  <si>
    <t xml:space="preserve">     特种设备专家人员经费</t>
  </si>
  <si>
    <t xml:space="preserve">  流通质检费</t>
  </si>
  <si>
    <t xml:space="preserve">  大冶年鉴编辑印刷专项</t>
  </si>
  <si>
    <t xml:space="preserve">  档案征集、编研利用专项</t>
  </si>
  <si>
    <t xml:space="preserve">  破产改制企业档案专项</t>
  </si>
  <si>
    <t xml:space="preserve">  档案保护费</t>
  </si>
  <si>
    <t xml:space="preserve">  修志专项</t>
  </si>
  <si>
    <t xml:space="preserve">  党史研究专项</t>
  </si>
  <si>
    <t xml:space="preserve">  大冶乡音专项</t>
  </si>
  <si>
    <t xml:space="preserve">     新四军历史研究会专项</t>
  </si>
  <si>
    <t>99800400</t>
  </si>
  <si>
    <t>人民防空地下室易地建设费</t>
  </si>
  <si>
    <t xml:space="preserve">  大冶市628工程支出</t>
  </si>
  <si>
    <t xml:space="preserve">  宣传教育支出</t>
  </si>
  <si>
    <t xml:space="preserve">  大冶市应急指挥中心</t>
  </si>
  <si>
    <t xml:space="preserve">  人防通讯警报系统支出</t>
  </si>
  <si>
    <t xml:space="preserve">  上缴省级人防易地建设费</t>
  </si>
  <si>
    <t xml:space="preserve">  人防工程维护</t>
  </si>
  <si>
    <t xml:space="preserve">  组织指挥支出</t>
  </si>
  <si>
    <t xml:space="preserve">  提取人防工程管理费</t>
  </si>
  <si>
    <t xml:space="preserve">  其他公共服务项目（行政政法科）</t>
  </si>
  <si>
    <t xml:space="preserve">  老区促进会工作专项经费</t>
  </si>
  <si>
    <t xml:space="preserve">  关心下一代工作委员会工作经费</t>
  </si>
  <si>
    <t xml:space="preserve">  人才工作经费</t>
  </si>
  <si>
    <t xml:space="preserve">  罗家桥派出所开发区巡逻中队年经费</t>
  </si>
  <si>
    <t xml:space="preserve">  检察院“以钱养事”人员工作经费</t>
  </si>
  <si>
    <t xml:space="preserve">  法院劳务派遣辅助人员经费</t>
  </si>
  <si>
    <t xml:space="preserve"> 教科文科</t>
  </si>
  <si>
    <t xml:space="preserve">  国防教育经费</t>
  </si>
  <si>
    <t xml:space="preserve">    “大冶发布”政务微信公众号建设维护费</t>
  </si>
  <si>
    <t xml:space="preserve">     未成年人思想道德建设经费</t>
  </si>
  <si>
    <t xml:space="preserve">  专项宣传调研经费</t>
  </si>
  <si>
    <t xml:space="preserve">  文明城市创建工作经费</t>
  </si>
  <si>
    <t xml:space="preserve">  “扫黄打非”基层站点建设工作经费</t>
  </si>
  <si>
    <t xml:space="preserve">  党员干部培训经费</t>
  </si>
  <si>
    <t xml:space="preserve">  网络舆情及新闻协调处置费</t>
  </si>
  <si>
    <t xml:space="preserve">  文化名人、道德楷模慰问费</t>
  </si>
  <si>
    <t xml:space="preserve">     市委理论中心组学习经费</t>
  </si>
  <si>
    <t xml:space="preserve">  《铜草花》办刊经费</t>
  </si>
  <si>
    <t xml:space="preserve">  鄂王城城址文物保护经费</t>
  </si>
  <si>
    <t xml:space="preserve">  文体活动经费</t>
  </si>
  <si>
    <t xml:space="preserve">  上冯村古村落文物保护经费</t>
  </si>
  <si>
    <t xml:space="preserve">     文物保护经费</t>
  </si>
  <si>
    <t xml:space="preserve">  体育公园委托运营经费</t>
  </si>
  <si>
    <t xml:space="preserve">     老年诗联书画经费</t>
  </si>
  <si>
    <t xml:space="preserve">  革命旧址管理中心</t>
  </si>
  <si>
    <t xml:space="preserve">  扫黄打非</t>
  </si>
  <si>
    <t xml:space="preserve">     文化市场整治</t>
  </si>
  <si>
    <t xml:space="preserve">     免费开放运行经费</t>
  </si>
  <si>
    <t xml:space="preserve">  群众文化培训</t>
  </si>
  <si>
    <t xml:space="preserve">     非物质文化遗产常规经费 </t>
  </si>
  <si>
    <t xml:space="preserve">     体育后备人才经费</t>
  </si>
  <si>
    <t xml:space="preserve">  运行经费</t>
  </si>
  <si>
    <t xml:space="preserve">  购书经费</t>
  </si>
  <si>
    <t xml:space="preserve">  古籍保护经费</t>
  </si>
  <si>
    <t xml:space="preserve">  安保经费</t>
  </si>
  <si>
    <t xml:space="preserve">  遗址文物保护经费</t>
  </si>
  <si>
    <t xml:space="preserve">  2021年今日大冶办报费用</t>
  </si>
  <si>
    <t xml:space="preserve">  2021年今日大冶刊号费</t>
  </si>
  <si>
    <t xml:space="preserve">  2021年安保费用</t>
  </si>
  <si>
    <t xml:space="preserve">  2021年大冶市政府网站托管费</t>
  </si>
  <si>
    <t xml:space="preserve">  2021年云上大冶新媒体支出</t>
  </si>
  <si>
    <t xml:space="preserve">     2021年主持人专项经费</t>
  </si>
  <si>
    <t xml:space="preserve">     教育督导经费</t>
  </si>
  <si>
    <t xml:space="preserve">  教育专项经费</t>
  </si>
  <si>
    <t xml:space="preserve">     学校安全、综治、后勤工作专项经费</t>
  </si>
  <si>
    <t xml:space="preserve">  理化生实验考试</t>
  </si>
  <si>
    <t xml:space="preserve">  教育信息化</t>
  </si>
  <si>
    <t xml:space="preserve">     教研工作经费</t>
  </si>
  <si>
    <t xml:space="preserve">  试卷检测和相关工作经费</t>
  </si>
  <si>
    <t xml:space="preserve">     职校工资</t>
  </si>
  <si>
    <t xml:space="preserve">  中高考、学业考务费</t>
  </si>
  <si>
    <t xml:space="preserve">     安保经费</t>
  </si>
  <si>
    <t xml:space="preserve">  2021年安保经费项目</t>
  </si>
  <si>
    <t xml:space="preserve">  安保</t>
  </si>
  <si>
    <t xml:space="preserve">  安保经费（第三方）</t>
  </si>
  <si>
    <t xml:space="preserve">  安保经费（财拨）</t>
  </si>
  <si>
    <t xml:space="preserve">  绩效提标支出</t>
  </si>
  <si>
    <t xml:space="preserve">     运转经费支出</t>
  </si>
  <si>
    <t xml:space="preserve">  安保经费支出</t>
  </si>
  <si>
    <t xml:space="preserve">  安保经费（项目支出）</t>
  </si>
  <si>
    <t xml:space="preserve">  绩效提标（项目支出）</t>
  </si>
  <si>
    <t xml:space="preserve">     高中运转经费（项目支出）</t>
  </si>
  <si>
    <t xml:space="preserve">  安保经费 </t>
  </si>
  <si>
    <t xml:space="preserve">     高中比较性绩效</t>
  </si>
  <si>
    <t xml:space="preserve">  高中运转经费</t>
  </si>
  <si>
    <t xml:space="preserve">     高中运转经费</t>
  </si>
  <si>
    <t xml:space="preserve">     教学科研图书资料费</t>
  </si>
  <si>
    <t xml:space="preserve">     科普活动经费</t>
  </si>
  <si>
    <t xml:space="preserve">  科普阵地建设</t>
  </si>
  <si>
    <t xml:space="preserve">  其他公共服务项目（教科文科）</t>
  </si>
  <si>
    <t xml:space="preserve">  宣传文化激励资金</t>
  </si>
  <si>
    <t xml:space="preserve">  乡镇老电影放映员生活补贴</t>
  </si>
  <si>
    <t xml:space="preserve">     公共文化服务体系资金</t>
  </si>
  <si>
    <t xml:space="preserve">  学生资助本级资金</t>
  </si>
  <si>
    <t xml:space="preserve">  东风煤矿退休教师养老金</t>
  </si>
  <si>
    <t xml:space="preserve">  2020年新招教师工资</t>
  </si>
  <si>
    <t xml:space="preserve">  湖北省农村义务教育学校骨干教师补助</t>
  </si>
  <si>
    <t xml:space="preserve">  辅助人员工资</t>
  </si>
  <si>
    <t xml:space="preserve">  义务教育比较绩效</t>
  </si>
  <si>
    <t xml:space="preserve">  足球学校教练员劳务费</t>
  </si>
  <si>
    <t xml:space="preserve">  义务教育全面改薄工程</t>
  </si>
  <si>
    <t xml:space="preserve">  机关幼儿园岗位管理教师工资</t>
  </si>
  <si>
    <t xml:space="preserve">  2019-2021年度国企职教、幼教退休教师生活补贴</t>
  </si>
  <si>
    <t xml:space="preserve">  学校安全、综治、后勤专项工作经费</t>
  </si>
  <si>
    <t xml:space="preserve">  示范幼儿园将补</t>
  </si>
  <si>
    <t xml:space="preserve">  城区代棵教师</t>
  </si>
  <si>
    <t xml:space="preserve">  校本科研（一中 五中 六中3个学校，每个学校）</t>
  </si>
  <si>
    <t xml:space="preserve">  新高考建设项目</t>
  </si>
  <si>
    <t xml:space="preserve">  教师干部培训</t>
  </si>
  <si>
    <t xml:space="preserve">  科级干部进修班</t>
  </si>
  <si>
    <t xml:space="preserve">  文化和旅游奖补专项资金</t>
  </si>
  <si>
    <t xml:space="preserve">  2021年度大冶市“村村响”终端设备市级维护经费</t>
  </si>
  <si>
    <t xml:space="preserve">  农民体育健身工程</t>
  </si>
  <si>
    <t xml:space="preserve">  公共文化服务体系建设资金</t>
  </si>
  <si>
    <t xml:space="preserve">  "两馆一站"免费开放补助资金</t>
  </si>
  <si>
    <t xml:space="preserve">  送戏下乡</t>
  </si>
  <si>
    <t xml:space="preserve">  精品剧目</t>
  </si>
  <si>
    <t xml:space="preserve">  诗词楹联学会活动经费</t>
  </si>
  <si>
    <t xml:space="preserve">  老年体协活动经费</t>
  </si>
  <si>
    <t xml:space="preserve">  长江云融媒体平台运维经费</t>
  </si>
  <si>
    <t>农业科</t>
  </si>
  <si>
    <t xml:space="preserve">  农业技术推广中心大楼管理经费</t>
  </si>
  <si>
    <t xml:space="preserve">  三支一扶人员经费2人</t>
  </si>
  <si>
    <t xml:space="preserve">  农业农村新技术推广</t>
  </si>
  <si>
    <t xml:space="preserve">  农业转型发展经费</t>
  </si>
  <si>
    <t xml:space="preserve">  大冶市推进高标准农田建设协调工作经费</t>
  </si>
  <si>
    <t xml:space="preserve">  三农专项工作经费</t>
  </si>
  <si>
    <t xml:space="preserve">     中国武汉农业博览会经费</t>
  </si>
  <si>
    <t xml:space="preserve">     畜牧工作专项经费</t>
  </si>
  <si>
    <t xml:space="preserve">  农产品质量安全监管</t>
  </si>
  <si>
    <t xml:space="preserve">     农业标准化生产</t>
  </si>
  <si>
    <t xml:space="preserve">     农业综合执法平台建设</t>
  </si>
  <si>
    <t xml:space="preserve">  三支一扶人员经费一人</t>
  </si>
  <si>
    <t xml:space="preserve">  重金属污染防治经费</t>
  </si>
  <si>
    <t xml:space="preserve">     农村能源建设经费</t>
  </si>
  <si>
    <t xml:space="preserve">  种植业结构调整</t>
  </si>
  <si>
    <t xml:space="preserve">  农作物病虫害防治</t>
  </si>
  <si>
    <t xml:space="preserve">     耕地质量保护与提升</t>
  </si>
  <si>
    <t xml:space="preserve">     “菜篮子工程”基地建设及食用菌产业发展</t>
  </si>
  <si>
    <t xml:space="preserve">     农业科技试验示范</t>
  </si>
  <si>
    <t xml:space="preserve">     农机购置补贴实施方案实施经费</t>
  </si>
  <si>
    <t xml:space="preserve">     农机安全监理</t>
  </si>
  <si>
    <t xml:space="preserve">     农机技术推广工作经费</t>
  </si>
  <si>
    <t xml:space="preserve">  水产新技术、新品种、新模式推广及检验检疫经费</t>
  </si>
  <si>
    <t xml:space="preserve">     渔政执法监管</t>
  </si>
  <si>
    <t xml:space="preserve">  “三资”监管经费</t>
  </si>
  <si>
    <t xml:space="preserve">     土地纠纷仲裁经费</t>
  </si>
  <si>
    <t xml:space="preserve">  农村土地承包“三权分离”专项及数据维护运行经费</t>
  </si>
  <si>
    <t xml:space="preserve">  减轻农民负担监管工作经费</t>
  </si>
  <si>
    <t xml:space="preserve">  农村集体资产清产核资和农村财务审计</t>
  </si>
  <si>
    <t xml:space="preserve">  农民专业合作社培训费</t>
  </si>
  <si>
    <t xml:space="preserve">     三支一扶人员经费</t>
  </si>
  <si>
    <t xml:space="preserve">  水利工程质检工作经费</t>
  </si>
  <si>
    <t xml:space="preserve">     水土保持</t>
  </si>
  <si>
    <t xml:space="preserve">  江河湖库水系综合整治</t>
  </si>
  <si>
    <t xml:space="preserve">     大中型水库移民后期扶持专项支出</t>
  </si>
  <si>
    <t xml:space="preserve">  气象服务和气象两个体系建设专项</t>
  </si>
  <si>
    <t xml:space="preserve">  扶贫专项工作经费</t>
  </si>
  <si>
    <t xml:space="preserve">  三支一扶人员经费（11人）</t>
  </si>
  <si>
    <t xml:space="preserve">     原企业金融服务中心人员工资</t>
  </si>
  <si>
    <t xml:space="preserve">  农村综合产权交易、金融服务工作经费</t>
  </si>
  <si>
    <t xml:space="preserve">  办公楼租金及物业管理费</t>
  </si>
  <si>
    <t xml:space="preserve">  网络平台维护费</t>
  </si>
  <si>
    <t xml:space="preserve">  其他公共服务项目（农业科）</t>
  </si>
  <si>
    <t xml:space="preserve">  屠宰环节病死猪无害化处理补贴</t>
  </si>
  <si>
    <t xml:space="preserve">  养殖环节病死猪无害化处理补贴</t>
  </si>
  <si>
    <t xml:space="preserve">  禁捕退捕渔民养老保险</t>
  </si>
  <si>
    <t xml:space="preserve">     禁捕退捕工作公益性岗位</t>
  </si>
  <si>
    <t xml:space="preserve">     禁捕退捕工作执法装备配备</t>
  </si>
  <si>
    <t xml:space="preserve">  大冶市2021年度“一村多名大学生计划”</t>
  </si>
  <si>
    <t xml:space="preserve">  大冶市2021年高标准农田建设项目</t>
  </si>
  <si>
    <t xml:space="preserve">  2021年度防汛抗旱支出</t>
  </si>
  <si>
    <t xml:space="preserve">  预留2021年度市委一号文支农支出</t>
  </si>
  <si>
    <t>社保科</t>
  </si>
  <si>
    <t xml:space="preserve">     境内社会组织执法管理经费</t>
  </si>
  <si>
    <t xml:space="preserve">  老龄专项业务经费</t>
  </si>
  <si>
    <t xml:space="preserve">  慈善总会工作经费</t>
  </si>
  <si>
    <t xml:space="preserve">  地名公共服务</t>
  </si>
  <si>
    <t xml:space="preserve">  社会救济对象人员经费</t>
  </si>
  <si>
    <t xml:space="preserve">  社会救助及代管人员经费</t>
  </si>
  <si>
    <t xml:space="preserve">  婚姻登记工本费</t>
  </si>
  <si>
    <t xml:space="preserve">  档案管理费</t>
  </si>
  <si>
    <t xml:space="preserve">     以钱养事人员劳务费</t>
  </si>
  <si>
    <t xml:space="preserve">  网络维护费</t>
  </si>
  <si>
    <t xml:space="preserve">     婚姻家庭调解及民政标准化办公工作经费</t>
  </si>
  <si>
    <t xml:space="preserve">  婚姻登记专项经费</t>
  </si>
  <si>
    <t xml:space="preserve">  其他资本性支出</t>
  </si>
  <si>
    <t xml:space="preserve">  事业单位经营支出</t>
  </si>
  <si>
    <t xml:space="preserve">  以钱养事人员工资</t>
  </si>
  <si>
    <t xml:space="preserve">  以钱养事岗位</t>
  </si>
  <si>
    <t xml:space="preserve">     流浪乞讨人员救助支出     </t>
  </si>
  <si>
    <t xml:space="preserve">  招聘劳务人员经费</t>
  </si>
  <si>
    <t xml:space="preserve">  康复工作</t>
  </si>
  <si>
    <t xml:space="preserve">  就业工作</t>
  </si>
  <si>
    <t xml:space="preserve">  扶贫和社会保障</t>
  </si>
  <si>
    <t xml:space="preserve">  组宣活动</t>
  </si>
  <si>
    <t xml:space="preserve">  其他残疾人事业支出</t>
  </si>
  <si>
    <t xml:space="preserve">  社保基金编审工作经费</t>
  </si>
  <si>
    <t xml:space="preserve">  全市人事档案清理整理工作专项经费</t>
  </si>
  <si>
    <t xml:space="preserve">     金保工程信息化</t>
  </si>
  <si>
    <t xml:space="preserve">  劳动监察办案经费</t>
  </si>
  <si>
    <t xml:space="preserve">  以钱养事岗位经费</t>
  </si>
  <si>
    <t xml:space="preserve">  清理拖欠农民工工资专项工作经费</t>
  </si>
  <si>
    <t xml:space="preserve">  仲裁办案费</t>
  </si>
  <si>
    <t xml:space="preserve">  工伤事故调查费用</t>
  </si>
  <si>
    <t xml:space="preserve">  村、社区卫生室医疗网络维护费</t>
  </si>
  <si>
    <t xml:space="preserve">  以钱养事经费</t>
  </si>
  <si>
    <t xml:space="preserve">  职工医疗保险征缴稽查经费</t>
  </si>
  <si>
    <t xml:space="preserve">  档案管理经费</t>
  </si>
  <si>
    <t xml:space="preserve">     工伤事故勘察及鉴定经费</t>
  </si>
  <si>
    <t xml:space="preserve">  慢性病鉴定费</t>
  </si>
  <si>
    <t xml:space="preserve">  优先人员医疗保障工作经费</t>
  </si>
  <si>
    <t xml:space="preserve">  城镇职工医疗保险软件维护费</t>
  </si>
  <si>
    <t xml:space="preserve">  医疗救助工作经费</t>
  </si>
  <si>
    <t xml:space="preserve">  医疗工伤生育工本费</t>
  </si>
  <si>
    <t xml:space="preserve">  城乡居民医疗保险征缴工作经费</t>
  </si>
  <si>
    <t xml:space="preserve">  高校招聘工作经费</t>
  </si>
  <si>
    <t xml:space="preserve">  三支一扶工作经费</t>
  </si>
  <si>
    <t xml:space="preserve">  就业创业和人才服务及技能大赛、创业大赛、技能强省示范县、申报技能提升行动等筹备费用</t>
  </si>
  <si>
    <t xml:space="preserve">     网络平台经费</t>
  </si>
  <si>
    <t xml:space="preserve">  档案管理工作经费</t>
  </si>
  <si>
    <t xml:space="preserve">  创业就业工作经费</t>
  </si>
  <si>
    <t xml:space="preserve">  创业孵化基地、大学生实习实训基地、大学生见习基地服务经费</t>
  </si>
  <si>
    <t xml:space="preserve">  人才服务工作经费</t>
  </si>
  <si>
    <t xml:space="preserve">     失业保险征缴工作经费</t>
  </si>
  <si>
    <t xml:space="preserve">  公益性岗位监管费用</t>
  </si>
  <si>
    <t xml:space="preserve">  档案室专项费用</t>
  </si>
  <si>
    <t xml:space="preserve">  离退休人员生存认证经费</t>
  </si>
  <si>
    <t xml:space="preserve">  养老保险征缴工作经费</t>
  </si>
  <si>
    <t xml:space="preserve">  城乡居民养老及失地养老保险工作经费</t>
  </si>
  <si>
    <t xml:space="preserve">  计生协管员经费</t>
  </si>
  <si>
    <t xml:space="preserve">  “两非”案件外调查处经费</t>
  </si>
  <si>
    <t xml:space="preserve">  基本人群体检办公经费</t>
  </si>
  <si>
    <t xml:space="preserve">  信息中心经费</t>
  </si>
  <si>
    <t xml:space="preserve">  原计生服务站人员经费</t>
  </si>
  <si>
    <t xml:space="preserve">  卫生红会工作经费</t>
  </si>
  <si>
    <t xml:space="preserve">  计生特困家庭等经费</t>
  </si>
  <si>
    <t xml:space="preserve">     流动人口管理经费</t>
  </si>
  <si>
    <t xml:space="preserve">  优待人员医疗保障办公经费</t>
  </si>
  <si>
    <t xml:space="preserve">  免费技术服务经费</t>
  </si>
  <si>
    <t xml:space="preserve">  宣传教育经费</t>
  </si>
  <si>
    <t xml:space="preserve">     村卫生室建设运行保障经费</t>
  </si>
  <si>
    <t xml:space="preserve">  乡镇计生经费拨款</t>
  </si>
  <si>
    <t xml:space="preserve">  老龄事业专项业务经费</t>
  </si>
  <si>
    <t xml:space="preserve">  爱卫工作经费</t>
  </si>
  <si>
    <t xml:space="preserve">  卫生血防经费</t>
  </si>
  <si>
    <t xml:space="preserve">  打击非法行医专项</t>
  </si>
  <si>
    <t xml:space="preserve">  学校卫生监督管理专项</t>
  </si>
  <si>
    <t xml:space="preserve">  公共场所卫生监督管理</t>
  </si>
  <si>
    <t xml:space="preserve">  门急诊大楼建设</t>
  </si>
  <si>
    <t xml:space="preserve">  定点医疗机构专人专区服务工作经费</t>
  </si>
  <si>
    <t xml:space="preserve">  医疗设备购置</t>
  </si>
  <si>
    <t xml:space="preserve">     重点学科建设</t>
  </si>
  <si>
    <t xml:space="preserve">  人才培养</t>
  </si>
  <si>
    <t xml:space="preserve">  学科建设科研基金</t>
  </si>
  <si>
    <t xml:space="preserve">  优待人员医疗保障经费</t>
  </si>
  <si>
    <t xml:space="preserve">     信息化建设</t>
  </si>
  <si>
    <t xml:space="preserve">  基础工程设施建设</t>
  </si>
  <si>
    <t xml:space="preserve">  血防经费</t>
  </si>
  <si>
    <t xml:space="preserve">  冷链经费</t>
  </si>
  <si>
    <t xml:space="preserve">  扩大免疫规划经费</t>
  </si>
  <si>
    <t xml:space="preserve">     人才招聘费用</t>
  </si>
  <si>
    <t xml:space="preserve">     培训费</t>
  </si>
  <si>
    <t xml:space="preserve">  其他公共服务项目（社保科）</t>
  </si>
  <si>
    <t xml:space="preserve">  城乡居民养老保险征缴工作经费</t>
  </si>
  <si>
    <t xml:space="preserve">  村副职干部养老保险财政补助</t>
  </si>
  <si>
    <t xml:space="preserve">     乡(镇、街道)级行政区域界线勘界工作专项业务经费</t>
  </si>
  <si>
    <t xml:space="preserve">  农村福利院运转经费</t>
  </si>
  <si>
    <t xml:space="preserve">     社会救助工作站人员经费</t>
  </si>
  <si>
    <t xml:space="preserve">  社会救助工作经费</t>
  </si>
  <si>
    <t xml:space="preserve">     千年古县专项经费</t>
  </si>
  <si>
    <t xml:space="preserve">  就业资金本级配套</t>
  </si>
  <si>
    <t xml:space="preserve">  因公伤残抚恤金</t>
  </si>
  <si>
    <t xml:space="preserve">  城乡义务兵家庭优待金</t>
  </si>
  <si>
    <t xml:space="preserve">     无工作单位“两参”人员城乡居民养老保险补助经费</t>
  </si>
  <si>
    <t xml:space="preserve">  自然增长资金</t>
  </si>
  <si>
    <t xml:space="preserve">  有工作单位“两参”人员“两个补齐”政策资金</t>
  </si>
  <si>
    <t xml:space="preserve">  光荣院集中供养对象经费</t>
  </si>
  <si>
    <t xml:space="preserve">     优抚对象信息联络员补助费和业务培训经费</t>
  </si>
  <si>
    <t xml:space="preserve">     “解三难”资金</t>
  </si>
  <si>
    <t xml:space="preserve">  退役士兵自主就业一次性补助及技能培训等相关经费</t>
  </si>
  <si>
    <t xml:space="preserve">  企业军转干部困难生活补助</t>
  </si>
  <si>
    <t xml:space="preserve">  留守儿童关爱保护和困境儿童保障体系建设</t>
  </si>
  <si>
    <t xml:space="preserve">  大冶市高龄老人津贴补助</t>
  </si>
  <si>
    <t xml:space="preserve">     80周岁以上老人意外伤害保险</t>
  </si>
  <si>
    <t xml:space="preserve">  惠民殡葬</t>
  </si>
  <si>
    <t xml:space="preserve">  养老服务体系建设</t>
  </si>
  <si>
    <t xml:space="preserve">     残疾人两项补贴工作支出</t>
  </si>
  <si>
    <t xml:space="preserve">  残疾人办证补贴</t>
  </si>
  <si>
    <t xml:space="preserve">  残疾人精准康复</t>
  </si>
  <si>
    <t xml:space="preserve">  残疾人意外伤害保险</t>
  </si>
  <si>
    <t xml:space="preserve">  城乡低保救助资金</t>
  </si>
  <si>
    <t xml:space="preserve">  城乡特困供养经费</t>
  </si>
  <si>
    <t xml:space="preserve">  精准扶贫兜底集中福利供养</t>
  </si>
  <si>
    <t xml:space="preserve">  残麻补助</t>
  </si>
  <si>
    <t xml:space="preserve">     城乡居民养老保险本级配套</t>
  </si>
  <si>
    <t xml:space="preserve"> “双拥”慰问资金</t>
  </si>
  <si>
    <t xml:space="preserve">     精准扶贫重残人员城乡居民养老保险财政代缴</t>
  </si>
  <si>
    <t xml:space="preserve">  精准扶贫重残人员医疗保险财政代缴</t>
  </si>
  <si>
    <t xml:space="preserve">  病媒防治工作经费</t>
  </si>
  <si>
    <t xml:space="preserve">  卫生健康违法行为举报奖励</t>
  </si>
  <si>
    <t xml:space="preserve">  村卫生室实行基本药物村医补助</t>
  </si>
  <si>
    <t xml:space="preserve">  乡村医生轮训培训经费</t>
  </si>
  <si>
    <t xml:space="preserve">  到龄离岗村医生活补助</t>
  </si>
  <si>
    <t xml:space="preserve">  村医生室医疗责任保险</t>
  </si>
  <si>
    <t xml:space="preserve">  乡村医生养老保险</t>
  </si>
  <si>
    <t xml:space="preserve">     村卫生室APP网络运行运行费</t>
  </si>
  <si>
    <t xml:space="preserve">     大冶妇幼迁建工程</t>
  </si>
  <si>
    <t xml:space="preserve">  高龄高危孕妇产检减免服务项目</t>
  </si>
  <si>
    <t xml:space="preserve">  基本人群体检费用</t>
  </si>
  <si>
    <t xml:space="preserve">  基本公共卫生服务经费</t>
  </si>
  <si>
    <t xml:space="preserve">  结核病防治经费</t>
  </si>
  <si>
    <t xml:space="preserve">  突发公共卫生事件处置经费</t>
  </si>
  <si>
    <t xml:space="preserve">  防艾经费</t>
  </si>
  <si>
    <t xml:space="preserve">  疾病应急救助资金</t>
  </si>
  <si>
    <t xml:space="preserve">  精神病患者以奖代补</t>
  </si>
  <si>
    <t xml:space="preserve">     十二项利益导向和国有集体企业退休人员计生奖励、计生奖扶优扶等</t>
  </si>
  <si>
    <t xml:space="preserve">  东风农场职工医疗保险费</t>
  </si>
  <si>
    <t xml:space="preserve">  副县级医疗补助</t>
  </si>
  <si>
    <t xml:space="preserve">  城乡居民医疗保险本级配套</t>
  </si>
  <si>
    <t xml:space="preserve">  城乡医疗救助</t>
  </si>
  <si>
    <t xml:space="preserve">  53年前退伍人员医疗补助</t>
  </si>
  <si>
    <t xml:space="preserve">  精准扶贫医疗财政兜底</t>
  </si>
  <si>
    <t>商贸科</t>
  </si>
  <si>
    <t xml:space="preserve">  市场整顿经费</t>
  </si>
  <si>
    <t xml:space="preserve">  城区8个农贸市场公厕运维费用</t>
  </si>
  <si>
    <t xml:space="preserve">  城区社会农贸市场考核奖励资金</t>
  </si>
  <si>
    <t xml:space="preserve">  市场监管经费</t>
  </si>
  <si>
    <t xml:space="preserve">  企业信访维稳费用</t>
  </si>
  <si>
    <t xml:space="preserve">  卫生保洁费</t>
  </si>
  <si>
    <t xml:space="preserve">  铜都商厦成本性支出</t>
  </si>
  <si>
    <t xml:space="preserve">  三支一扶人员费用</t>
  </si>
  <si>
    <t xml:space="preserve">     程春梅烧伤工伤补偿</t>
  </si>
  <si>
    <t xml:space="preserve">  招商引资工作经费</t>
  </si>
  <si>
    <t xml:space="preserve">  劳务费-招聘劳务人员经费</t>
  </si>
  <si>
    <t xml:space="preserve">  农业有毒有害保健津贴和卫生防疫津贴</t>
  </si>
  <si>
    <t xml:space="preserve">  其他公共服务项目（商贸科）</t>
  </si>
  <si>
    <t xml:space="preserve">  2021年市直部门招商引资经费</t>
  </si>
  <si>
    <t xml:space="preserve">  2021年推进全市商贸业发展专项资金</t>
  </si>
  <si>
    <t xml:space="preserve">  检验检测经费</t>
  </si>
  <si>
    <t>企业科</t>
  </si>
  <si>
    <t xml:space="preserve">  电子电器产品执法监督检查工作经费</t>
  </si>
  <si>
    <t xml:space="preserve">  电力执法室工作经费</t>
  </si>
  <si>
    <t xml:space="preserve">  两化融合工作经费</t>
  </si>
  <si>
    <t xml:space="preserve">  工业互联网创新发展专项经费</t>
  </si>
  <si>
    <t xml:space="preserve">  企业减负，优化营商环境专项活动经费</t>
  </si>
  <si>
    <t xml:space="preserve">  原矽肺人员生活补助</t>
  </si>
  <si>
    <t xml:space="preserve">  工口无主管退休人员职工托管费用</t>
  </si>
  <si>
    <t xml:space="preserve">  安委办办公经费</t>
  </si>
  <si>
    <t xml:space="preserve">  安全生产监测监控及应急调度平台工作经费</t>
  </si>
  <si>
    <t xml:space="preserve">  国有矿山驻矿安全人员经费</t>
  </si>
  <si>
    <t xml:space="preserve">  专家工资</t>
  </si>
  <si>
    <t xml:space="preserve">  安全生产监察人员经费</t>
  </si>
  <si>
    <t xml:space="preserve">  物资储备中心管理经费</t>
  </si>
  <si>
    <t xml:space="preserve">     市森林消防中队工作经费</t>
  </si>
  <si>
    <t xml:space="preserve">  下属企业资产维护工作经费</t>
  </si>
  <si>
    <t xml:space="preserve">  其他公共服务项目（企业科）</t>
  </si>
  <si>
    <t xml:space="preserve">  应用技术研究与开发专项资金</t>
  </si>
  <si>
    <t xml:space="preserve">  门面租金收入维修工作经费</t>
  </si>
  <si>
    <t xml:space="preserve">  三鑫公司分红收入对应的支出</t>
  </si>
  <si>
    <t xml:space="preserve">  劲牌公司打假维权专项经费</t>
  </si>
  <si>
    <t xml:space="preserve">  第三方技术服务费</t>
  </si>
  <si>
    <t xml:space="preserve">  安全生产事故预防专项经费</t>
  </si>
  <si>
    <t xml:space="preserve">  事故鉴定费</t>
  </si>
  <si>
    <t>经建科</t>
  </si>
  <si>
    <t xml:space="preserve">  涉案、涉纪案件价格鉴证费用及办案经费</t>
  </si>
  <si>
    <t xml:space="preserve">  优化营商环境专项经费</t>
  </si>
  <si>
    <t xml:space="preserve">     粮食市场监督检查专项经费</t>
  </si>
  <si>
    <t xml:space="preserve">  粮食安全首长责任制考核专项经费</t>
  </si>
  <si>
    <t xml:space="preserve">  转型办项目经费</t>
  </si>
  <si>
    <t xml:space="preserve">     对上争取资金项目编制费</t>
  </si>
  <si>
    <t xml:space="preserve">  向上争取资金费用</t>
  </si>
  <si>
    <t xml:space="preserve">     价格监测、成本调查与监审、听证工作经费</t>
  </si>
  <si>
    <t xml:space="preserve">     环保宣传经费</t>
  </si>
  <si>
    <t xml:space="preserve">  建设项目环境影响报告书技术评估费</t>
  </si>
  <si>
    <t xml:space="preserve">  生态环境综合执法工作经费</t>
  </si>
  <si>
    <t xml:space="preserve">  突发环境事件应急经费</t>
  </si>
  <si>
    <t xml:space="preserve">  生态环境污染防治工作经费</t>
  </si>
  <si>
    <t xml:space="preserve">  重金属实验室运行保障费用</t>
  </si>
  <si>
    <t xml:space="preserve">  环境管理执法与应急监测保障经费</t>
  </si>
  <si>
    <t xml:space="preserve">  房屋租金</t>
  </si>
  <si>
    <t xml:space="preserve">     环保监测经费</t>
  </si>
  <si>
    <t xml:space="preserve">  聘请高级工程师费用</t>
  </si>
  <si>
    <t xml:space="preserve">  大型规划设计项目专家评审费</t>
  </si>
  <si>
    <t xml:space="preserve">  聘用专业人员年终考核奖</t>
  </si>
  <si>
    <t xml:space="preserve">  规划设计专业材料费</t>
  </si>
  <si>
    <t xml:space="preserve">     聘用专业人员工资</t>
  </si>
  <si>
    <t xml:space="preserve">  规划专业人员及规划师学习培训费</t>
  </si>
  <si>
    <t xml:space="preserve">  规划设计成果文本晒图及制作费</t>
  </si>
  <si>
    <t xml:space="preserve">     市规划委员会工作经费</t>
  </si>
  <si>
    <t xml:space="preserve">  森林资源监督管理工作经费</t>
  </si>
  <si>
    <t xml:space="preserve">  黄坪山林场以钱养事人员经费</t>
  </si>
  <si>
    <t xml:space="preserve">  陆生野生动植物资源监督管理工作经费</t>
  </si>
  <si>
    <t xml:space="preserve">  信访工作经费</t>
  </si>
  <si>
    <t xml:space="preserve">  物业管理工作经费</t>
  </si>
  <si>
    <t xml:space="preserve">  规划编制与项目报批工作经费</t>
  </si>
  <si>
    <t xml:space="preserve">  国土空间用途管制管理工作经费</t>
  </si>
  <si>
    <t xml:space="preserve">  耕地与基本农田保护工作经费</t>
  </si>
  <si>
    <t xml:space="preserve">  自然资源督察和行政执法工作经费</t>
  </si>
  <si>
    <t xml:space="preserve">     自然资源合理开发利用经费</t>
  </si>
  <si>
    <t xml:space="preserve">  国土空间生态修复工作经费</t>
  </si>
  <si>
    <t xml:space="preserve">  自然资源宣传与人才队伍建设工作经费</t>
  </si>
  <si>
    <t xml:space="preserve">  自然资源调查与监测工作经费</t>
  </si>
  <si>
    <t xml:space="preserve">  自然资源与不动产确权登记经费</t>
  </si>
  <si>
    <t xml:space="preserve">  自然资源资产价值评估管理工作经费</t>
  </si>
  <si>
    <t xml:space="preserve">     矿产资源管理工作经费</t>
  </si>
  <si>
    <t xml:space="preserve">  测绘地理信息管理工作经费</t>
  </si>
  <si>
    <t xml:space="preserve">  自然资源建设管理工作经费</t>
  </si>
  <si>
    <t xml:space="preserve">  地质灾害预防和治理工作经费</t>
  </si>
  <si>
    <t xml:space="preserve">  农村危房改造工作经费</t>
  </si>
  <si>
    <t xml:space="preserve">  住房系统机房维护费</t>
  </si>
  <si>
    <t xml:space="preserve">     建筑业发展奖励资金</t>
  </si>
  <si>
    <t xml:space="preserve">  乡镇污水处理厂污泥处置及运输费</t>
  </si>
  <si>
    <t xml:space="preserve">  工程建设管理工作经费</t>
  </si>
  <si>
    <t xml:space="preserve">  建筑行业管理工作经费</t>
  </si>
  <si>
    <t xml:space="preserve">     小区物业管理工作经费</t>
  </si>
  <si>
    <t xml:space="preserve">  信访维稳经费</t>
  </si>
  <si>
    <t xml:space="preserve">  城镇化建设管理工作经费</t>
  </si>
  <si>
    <t xml:space="preserve">  廉租房管理专项经费</t>
  </si>
  <si>
    <t xml:space="preserve">  住建政策法规宣传咨询费用</t>
  </si>
  <si>
    <t xml:space="preserve">  古建行业工作经费</t>
  </si>
  <si>
    <t xml:space="preserve">  消防专家劳务费</t>
  </si>
  <si>
    <t xml:space="preserve">  住房保障工作经费补助</t>
  </si>
  <si>
    <t xml:space="preserve">  拆迁征收工作经费</t>
  </si>
  <si>
    <t xml:space="preserve">     消防设计审查验收工作经费</t>
  </si>
  <si>
    <t xml:space="preserve">  执法能力建设费用</t>
  </si>
  <si>
    <t xml:space="preserve">  2021年度建设工程质量监督经费</t>
  </si>
  <si>
    <t xml:space="preserve">  工程造价管理工作经费</t>
  </si>
  <si>
    <t xml:space="preserve">     建筑节能工作管理经费</t>
  </si>
  <si>
    <t xml:space="preserve">  建筑工地安全经费</t>
  </si>
  <si>
    <t xml:space="preserve">     安全生产宣传培训费</t>
  </si>
  <si>
    <t xml:space="preserve">  建筑起重机械设备专项检查费</t>
  </si>
  <si>
    <t xml:space="preserve">     聘请安全专家专项资金</t>
  </si>
  <si>
    <t xml:space="preserve">  安全案件纠纷费用</t>
  </si>
  <si>
    <t xml:space="preserve">  重点工程工作经费</t>
  </si>
  <si>
    <t xml:space="preserve">     劳务费-招聘劳务人员经费</t>
  </si>
  <si>
    <t xml:space="preserve">     城市管理工作经费</t>
  </si>
  <si>
    <t xml:space="preserve">  城区吸污车、喷雾车及人员经费</t>
  </si>
  <si>
    <t xml:space="preserve">  渣土管理“以钱养事”工作经费</t>
  </si>
  <si>
    <t xml:space="preserve">  城市违停管理移动执法车及人员经费</t>
  </si>
  <si>
    <t xml:space="preserve">  环卫市场化作业服务费</t>
  </si>
  <si>
    <t xml:space="preserve">  附属服务及工作管理经费</t>
  </si>
  <si>
    <t xml:space="preserve">     民警室经费</t>
  </si>
  <si>
    <t xml:space="preserve">  农村环境卫生长效机制费用</t>
  </si>
  <si>
    <t xml:space="preserve">  城区绿化养护经费</t>
  </si>
  <si>
    <t xml:space="preserve">  青铜广场电子显示屏电费</t>
  </si>
  <si>
    <t xml:space="preserve">  苗圃基地租金</t>
  </si>
  <si>
    <t xml:space="preserve">     城区鲜花栽植经费</t>
  </si>
  <si>
    <t xml:space="preserve">  秋红枫管养经费</t>
  </si>
  <si>
    <t xml:space="preserve">  平安城市视频监控日常运行经费</t>
  </si>
  <si>
    <t xml:space="preserve">  金湖、世纪林泵站等三闸四站人员工资及电费</t>
  </si>
  <si>
    <t xml:space="preserve">  城西北污水厂污泥处置费及运输费</t>
  </si>
  <si>
    <t xml:space="preserve">     城南污水厂污泥处置费及运输费</t>
  </si>
  <si>
    <t xml:space="preserve">  新增8座泵站电费</t>
  </si>
  <si>
    <t xml:space="preserve">  燃气安全协管劳务费</t>
  </si>
  <si>
    <t xml:space="preserve">     查违控违专项工作经费</t>
  </si>
  <si>
    <t xml:space="preserve">  公务执法用车运行维护费</t>
  </si>
  <si>
    <t xml:space="preserve">  劳务费—招聘劳务人员经费</t>
  </si>
  <si>
    <t xml:space="preserve">  夜市工作经费</t>
  </si>
  <si>
    <t xml:space="preserve">  湖心岛日常维护及尹家湖公园西岸白蚁防治经费</t>
  </si>
  <si>
    <t xml:space="preserve">  秋红枫管养经费 </t>
  </si>
  <si>
    <t xml:space="preserve">  尹家湖公园西岸日常维护经费</t>
  </si>
  <si>
    <t xml:space="preserve">  尹家湖公园东岸日常维护经费</t>
  </si>
  <si>
    <t xml:space="preserve">  红星湖音乐喷泉电费</t>
  </si>
  <si>
    <t xml:space="preserve">  红星湖等湖泊维护管理经费</t>
  </si>
  <si>
    <t xml:space="preserve">  青龙山公园以钱养事劳务费</t>
  </si>
  <si>
    <t xml:space="preserve">  尹家湖公园及泵站电费</t>
  </si>
  <si>
    <t xml:space="preserve">  尹家湖湖面管理专项经费</t>
  </si>
  <si>
    <t xml:space="preserve">  青龙山公园日常维护经费</t>
  </si>
  <si>
    <t xml:space="preserve">  税金及附加</t>
  </si>
  <si>
    <t xml:space="preserve">  房屋维修</t>
  </si>
  <si>
    <t xml:space="preserve">  白蚁防治委托业务费</t>
  </si>
  <si>
    <t xml:space="preserve">  质监站工作经费</t>
  </si>
  <si>
    <t xml:space="preserve">  交通安全执法经费</t>
  </si>
  <si>
    <t xml:space="preserve">  机动车综合性能检测设备升级改造资金</t>
  </si>
  <si>
    <t xml:space="preserve">  检测中心经费</t>
  </si>
  <si>
    <t xml:space="preserve">     公路小修保养(国道干线)</t>
  </si>
  <si>
    <t xml:space="preserve">  养护经费</t>
  </si>
  <si>
    <t xml:space="preserve">  公路维修（县道）</t>
  </si>
  <si>
    <t xml:space="preserve">  专项整治工作费用</t>
  </si>
  <si>
    <t xml:space="preserve">  农村公路设计、工可费</t>
  </si>
  <si>
    <t xml:space="preserve">  工矿废弃地复垦工作经费</t>
  </si>
  <si>
    <t xml:space="preserve">  会议室维护费</t>
  </si>
  <si>
    <t xml:space="preserve">  困难职工帮扶</t>
  </si>
  <si>
    <t xml:space="preserve">  困难劳模生活补助等</t>
  </si>
  <si>
    <t xml:space="preserve">  劳动竞赛</t>
  </si>
  <si>
    <t xml:space="preserve">  劳模疗休养</t>
  </si>
  <si>
    <t xml:space="preserve">  政务大厅后勤保障及创文创卫经费</t>
  </si>
  <si>
    <t xml:space="preserve">  项目建设工作经费</t>
  </si>
  <si>
    <t xml:space="preserve">  多证合一工作经费</t>
  </si>
  <si>
    <t xml:space="preserve">  政务大厅物业经费</t>
  </si>
  <si>
    <t xml:space="preserve">  政务大厅以钱养事人员费用</t>
  </si>
  <si>
    <t xml:space="preserve">  12345平台工作经费</t>
  </si>
  <si>
    <t xml:space="preserve">  政务大厅网络及设备运行维护费</t>
  </si>
  <si>
    <t xml:space="preserve">  汉龙、劲牌工作经费</t>
  </si>
  <si>
    <t xml:space="preserve">  政务大厅水电天然气及空调维护维修经费</t>
  </si>
  <si>
    <t xml:space="preserve">  中介超市经费</t>
  </si>
  <si>
    <t xml:space="preserve">  大数据管理工作经费</t>
  </si>
  <si>
    <t xml:space="preserve">  便民复印邮寄照相经费</t>
  </si>
  <si>
    <t xml:space="preserve">     公共资源交易监管工作经费</t>
  </si>
  <si>
    <t xml:space="preserve">  优化营商环境工作经费</t>
  </si>
  <si>
    <t xml:space="preserve">  专家评审劳务费</t>
  </si>
  <si>
    <t xml:space="preserve">  电子平台远程异地评标建设维护费</t>
  </si>
  <si>
    <t xml:space="preserve">  国有工业用地出让挂牌主持人费用</t>
  </si>
  <si>
    <t xml:space="preserve">  公共资源交易工作经费</t>
  </si>
  <si>
    <t xml:space="preserve">  电子交易平台服务器租赁及平台运行费</t>
  </si>
  <si>
    <t xml:space="preserve">  新时代文明实践专项经费</t>
  </si>
  <si>
    <t xml:space="preserve">  创建文明城市群众主体奖</t>
  </si>
  <si>
    <t xml:space="preserve">  禁鞭工作专项经费</t>
  </si>
  <si>
    <t xml:space="preserve">  文明创建专项工作经费</t>
  </si>
  <si>
    <t xml:space="preserve">  其他公共服务项目（经建科）</t>
  </si>
  <si>
    <t xml:space="preserve">  投资审计工作经费</t>
  </si>
  <si>
    <t xml:space="preserve">  大冶市第三次全国国土调查耕地分等调查评价项目</t>
  </si>
  <si>
    <t xml:space="preserve">  大冶市矿产资源总体规划</t>
  </si>
  <si>
    <t xml:space="preserve">  三调</t>
  </si>
  <si>
    <t xml:space="preserve">  农房调查</t>
  </si>
  <si>
    <t xml:space="preserve">  环保督察工作经费</t>
  </si>
  <si>
    <t xml:space="preserve">  2018年度、2020年度在产在建矿山测量费用</t>
  </si>
  <si>
    <t xml:space="preserve">  河湖确权</t>
  </si>
  <si>
    <t xml:space="preserve">  三湖同治</t>
  </si>
  <si>
    <t xml:space="preserve">  大冶湖内湖、保安湖排污口排查工作经费</t>
  </si>
  <si>
    <t xml:space="preserve">  大冶湖内湖水质提升攻坚方案</t>
  </si>
  <si>
    <t xml:space="preserve">  十四五规划编制费、内湖污染防治规划编制费、集中式饮用水源地环调评估费、保安湖污染防治规划等</t>
  </si>
  <si>
    <t xml:space="preserve">  城区破损路面维修</t>
  </si>
  <si>
    <t xml:space="preserve">  2021年路灯维护管理费</t>
  </si>
  <si>
    <t xml:space="preserve">  志愿服务激励回馈奖励</t>
  </si>
  <si>
    <t xml:space="preserve">  2021年重点工程</t>
  </si>
  <si>
    <t xml:space="preserve">  光伏发电市级电价补助</t>
  </si>
  <si>
    <t xml:space="preserve">  交通稽查执法经费</t>
  </si>
  <si>
    <t xml:space="preserve">     以钱养事人员经费（交通稽查大队）</t>
  </si>
  <si>
    <t xml:space="preserve">  公交政策性补贴</t>
  </si>
  <si>
    <t xml:space="preserve">  2019年老年人免费乘车、学生半价补贴</t>
  </si>
  <si>
    <t xml:space="preserve">  大冶市城镇低效用地再开发项目</t>
  </si>
  <si>
    <t xml:space="preserve">  地质灾害防治资金</t>
  </si>
  <si>
    <t>预算科1</t>
  </si>
  <si>
    <t xml:space="preserve">  上年结转支出</t>
  </si>
  <si>
    <t>2100499</t>
  </si>
  <si>
    <t>2210199</t>
  </si>
  <si>
    <t>2210103</t>
  </si>
  <si>
    <t>2299999</t>
  </si>
  <si>
    <t xml:space="preserve">  一般转移支付</t>
  </si>
  <si>
    <t xml:space="preserve">  中央政法纪检监察转移支付资金</t>
  </si>
  <si>
    <t xml:space="preserve">  扩大学前教育资源补助经费</t>
  </si>
  <si>
    <t xml:space="preserve">     改善普通高中办学条件补助</t>
  </si>
  <si>
    <t xml:space="preserve">     义务教育薄弱环节改善与能力提升补助</t>
  </si>
  <si>
    <t xml:space="preserve">     公共文化服务体系建设补助资金</t>
  </si>
  <si>
    <t xml:space="preserve">     中央财政就业补助资金</t>
  </si>
  <si>
    <t xml:space="preserve">     困难群众救助补助资金</t>
  </si>
  <si>
    <t xml:space="preserve">     困难群众救助中央补助资金</t>
  </si>
  <si>
    <t xml:space="preserve">     城乡居民基本养老保险</t>
  </si>
  <si>
    <t xml:space="preserve">     医疗服务与保障能力提升补助资金</t>
  </si>
  <si>
    <t xml:space="preserve">     基本公共卫生服务补助资金</t>
  </si>
  <si>
    <t xml:space="preserve">     城乡居民基本医疗保险</t>
  </si>
  <si>
    <t xml:space="preserve">     节能减排补助资金用于节能与新能源公交车运营补助</t>
  </si>
  <si>
    <t xml:space="preserve">     城市建设以奖代补资金</t>
  </si>
  <si>
    <t xml:space="preserve">     乡镇生活污水治理以奖代补</t>
  </si>
  <si>
    <t xml:space="preserve">     农田建设补助资金</t>
  </si>
  <si>
    <t xml:space="preserve">     中央财政农田建设补助</t>
  </si>
  <si>
    <t xml:space="preserve">     农业转移支付资金</t>
  </si>
  <si>
    <t xml:space="preserve">     省级林业转移支付</t>
  </si>
  <si>
    <t xml:space="preserve">     财政专项扶贫资金</t>
  </si>
  <si>
    <t xml:space="preserve">     农业保险保费补贴</t>
  </si>
  <si>
    <t xml:space="preserve">     交通一般转移支付</t>
  </si>
  <si>
    <t xml:space="preserve">     普通公路建设养护</t>
  </si>
  <si>
    <t xml:space="preserve">     普通公路建养和“三年消危”补助资金</t>
  </si>
  <si>
    <t xml:space="preserve">     农村客运出租车等行业成品油价格补助</t>
  </si>
  <si>
    <t xml:space="preserve">     车辆购置税收入补助地方资金</t>
  </si>
  <si>
    <t xml:space="preserve">     公租房和城市棚户区改造补助</t>
  </si>
  <si>
    <t xml:space="preserve">     城镇保障性安居工程补助资金</t>
  </si>
  <si>
    <t xml:space="preserve">     粮食风险基金省级补助</t>
  </si>
  <si>
    <t xml:space="preserve">     稻谷目标价格补贴</t>
  </si>
  <si>
    <t xml:space="preserve">     产粮（油）大县奖励</t>
  </si>
  <si>
    <t xml:space="preserve">     省级自然灾害生活救助及物资代储经费</t>
  </si>
  <si>
    <t xml:space="preserve">     综合减灾示范社区（村）</t>
  </si>
  <si>
    <t xml:space="preserve">  其他公共服务项目（预算科）</t>
  </si>
  <si>
    <t xml:space="preserve">     财政资金监管工作经费</t>
  </si>
  <si>
    <t xml:space="preserve">     农村财政管理资金</t>
  </si>
  <si>
    <t xml:space="preserve">     税务征收经费</t>
  </si>
  <si>
    <t xml:space="preserve">     武警中队生活补助、水电费、设备购置费</t>
  </si>
  <si>
    <t xml:space="preserve">     一次性抚恤</t>
  </si>
  <si>
    <t xml:space="preserve">     “三元民生”保险保费补贴</t>
  </si>
  <si>
    <t xml:space="preserve">     农村公益性服务“以钱养事”</t>
  </si>
  <si>
    <t xml:space="preserve">     农村公益事业建设和美丽乡村及村级集体经济扶持</t>
  </si>
  <si>
    <t xml:space="preserve">     创业担保贷款贴息</t>
  </si>
  <si>
    <t xml:space="preserve">     创业担保贷款奖补及担保费</t>
  </si>
  <si>
    <t xml:space="preserve">     大冶北至上海虹桥动车组费用</t>
  </si>
  <si>
    <t xml:space="preserve">     信用环境建设</t>
  </si>
  <si>
    <t xml:space="preserve">     援助利川等地区支出</t>
  </si>
  <si>
    <t xml:space="preserve">     消防大队业务费及专项经费</t>
  </si>
  <si>
    <t xml:space="preserve">     预备费</t>
  </si>
  <si>
    <t xml:space="preserve">     预留政策性调资增资</t>
  </si>
  <si>
    <t xml:space="preserve">     收回2018年及以前年度上级转移支付存量资金继续实施项目</t>
  </si>
  <si>
    <t xml:space="preserve">     2021年黄石转贷利息</t>
  </si>
  <si>
    <t xml:space="preserve">     2015-2021年地方政府债券利息</t>
  </si>
  <si>
    <t xml:space="preserve">     国际金融组织付息</t>
  </si>
  <si>
    <t xml:space="preserve">     外国政府付息</t>
  </si>
  <si>
    <t xml:space="preserve">     先征费及其他</t>
  </si>
  <si>
    <t>编审中心</t>
  </si>
  <si>
    <t xml:space="preserve">     民兵训练费</t>
  </si>
  <si>
    <t xml:space="preserve">     民兵事业费</t>
  </si>
  <si>
    <t xml:space="preserve">     国动委经费</t>
  </si>
  <si>
    <t xml:space="preserve">     兵役登记费</t>
  </si>
  <si>
    <t xml:space="preserve">     营房管理费</t>
  </si>
  <si>
    <t xml:space="preserve">     征兵工作经费</t>
  </si>
  <si>
    <t>表十七</t>
  </si>
  <si>
    <t>2021年全市“五费”经费预算表</t>
  </si>
  <si>
    <t>项  目  名  称</t>
  </si>
  <si>
    <t>可比+、-%</t>
  </si>
  <si>
    <t>合     计</t>
  </si>
  <si>
    <t>1、因公出国（境）费用</t>
  </si>
  <si>
    <t>2、公务用车购置和运行维护费</t>
  </si>
  <si>
    <t>其中：（1）公务用车运行维护费</t>
  </si>
  <si>
    <t>   （2）公务用车购置费</t>
  </si>
  <si>
    <t>3、公务接待费</t>
  </si>
  <si>
    <t>4、会议费</t>
  </si>
  <si>
    <t>5、培训费</t>
  </si>
  <si>
    <r>
      <rPr>
        <sz val="11"/>
        <rFont val="Arial"/>
        <charset val="134"/>
      </rPr>
      <t xml:space="preserve">    </t>
    </r>
    <r>
      <rPr>
        <sz val="11"/>
        <rFont val="宋体"/>
        <charset val="134"/>
      </rPr>
      <t>说明</t>
    </r>
    <r>
      <rPr>
        <sz val="11"/>
        <rFont val="Arial"/>
        <charset val="134"/>
      </rPr>
      <t xml:space="preserve"> :2021</t>
    </r>
    <r>
      <rPr>
        <sz val="11"/>
        <rFont val="宋体"/>
        <charset val="134"/>
      </rPr>
      <t>年全市</t>
    </r>
    <r>
      <rPr>
        <sz val="11"/>
        <rFont val="Arial"/>
        <charset val="134"/>
      </rPr>
      <t>“</t>
    </r>
    <r>
      <rPr>
        <sz val="11"/>
        <rFont val="宋体"/>
        <charset val="134"/>
      </rPr>
      <t>五费</t>
    </r>
    <r>
      <rPr>
        <sz val="11"/>
        <rFont val="Arial"/>
        <charset val="134"/>
      </rPr>
      <t>”</t>
    </r>
    <r>
      <rPr>
        <sz val="11"/>
        <rFont val="宋体"/>
        <charset val="134"/>
      </rPr>
      <t>经费预算为</t>
    </r>
    <r>
      <rPr>
        <sz val="11"/>
        <rFont val="Arial"/>
        <charset val="134"/>
      </rPr>
      <t>2458.83</t>
    </r>
    <r>
      <rPr>
        <sz val="11"/>
        <rFont val="宋体"/>
        <charset val="134"/>
      </rPr>
      <t>万元，其中：公务用车购置和运行维护费（全部为公务用车运行维护费）</t>
    </r>
    <r>
      <rPr>
        <sz val="11"/>
        <rFont val="Arial"/>
        <charset val="134"/>
      </rPr>
      <t>938.72</t>
    </r>
    <r>
      <rPr>
        <sz val="11"/>
        <rFont val="宋体"/>
        <charset val="134"/>
      </rPr>
      <t>万元，公务接待费</t>
    </r>
    <r>
      <rPr>
        <sz val="11"/>
        <rFont val="Arial"/>
        <charset val="134"/>
      </rPr>
      <t>209.37</t>
    </r>
    <r>
      <rPr>
        <sz val="11"/>
        <rFont val="宋体"/>
        <charset val="134"/>
      </rPr>
      <t>万元，会议费</t>
    </r>
    <r>
      <rPr>
        <sz val="11"/>
        <rFont val="Arial"/>
        <charset val="134"/>
      </rPr>
      <t>312.05</t>
    </r>
    <r>
      <rPr>
        <sz val="11"/>
        <rFont val="宋体"/>
        <charset val="134"/>
      </rPr>
      <t>万元，培训费</t>
    </r>
    <r>
      <rPr>
        <sz val="11"/>
        <rFont val="Arial"/>
        <charset val="134"/>
      </rPr>
      <t>998.69</t>
    </r>
    <r>
      <rPr>
        <sz val="11"/>
        <rFont val="宋体"/>
        <charset val="134"/>
      </rPr>
      <t>万元。</t>
    </r>
    <r>
      <rPr>
        <sz val="11"/>
        <rFont val="Arial"/>
        <charset val="134"/>
      </rPr>
      <t>2021</t>
    </r>
    <r>
      <rPr>
        <sz val="11"/>
        <rFont val="宋体"/>
        <charset val="134"/>
      </rPr>
      <t>年全市</t>
    </r>
    <r>
      <rPr>
        <sz val="11"/>
        <rFont val="Arial"/>
        <charset val="134"/>
      </rPr>
      <t>“</t>
    </r>
    <r>
      <rPr>
        <sz val="11"/>
        <rFont val="宋体"/>
        <charset val="134"/>
      </rPr>
      <t>五费</t>
    </r>
    <r>
      <rPr>
        <sz val="11"/>
        <rFont val="Arial"/>
        <charset val="134"/>
      </rPr>
      <t>”</t>
    </r>
    <r>
      <rPr>
        <sz val="11"/>
        <rFont val="宋体"/>
        <charset val="134"/>
      </rPr>
      <t>经费预算比</t>
    </r>
    <r>
      <rPr>
        <sz val="11"/>
        <rFont val="Arial"/>
        <charset val="134"/>
      </rPr>
      <t>2020</t>
    </r>
    <r>
      <rPr>
        <sz val="11"/>
        <rFont val="宋体"/>
        <charset val="134"/>
      </rPr>
      <t>年预算增长</t>
    </r>
    <r>
      <rPr>
        <sz val="11"/>
        <rFont val="Arial"/>
        <charset val="134"/>
      </rPr>
      <t>1.43%</t>
    </r>
    <r>
      <rPr>
        <sz val="11"/>
        <rFont val="宋体"/>
        <charset val="134"/>
      </rPr>
      <t>。</t>
    </r>
  </si>
  <si>
    <t>表十八</t>
  </si>
  <si>
    <t>2021年全市单位人员情况表</t>
  </si>
  <si>
    <t>单位：人</t>
  </si>
  <si>
    <t>单位代码</t>
  </si>
  <si>
    <t>编制人数</t>
  </si>
  <si>
    <t>单位实有人数</t>
  </si>
  <si>
    <t>单位遗嘱人数</t>
  </si>
  <si>
    <t>财政供养预算人数</t>
  </si>
  <si>
    <t>小计</t>
  </si>
  <si>
    <t>行政编制人数</t>
  </si>
  <si>
    <t>全额事业编制人数</t>
  </si>
  <si>
    <t>差额事业编制人数</t>
  </si>
  <si>
    <t>自收自支编制人数</t>
  </si>
  <si>
    <t>工勤编制人数</t>
  </si>
  <si>
    <t>在职</t>
  </si>
  <si>
    <t>离休</t>
  </si>
  <si>
    <t>退休</t>
  </si>
  <si>
    <t>其中：差额</t>
  </si>
  <si>
    <t>101001</t>
  </si>
  <si>
    <t>101003</t>
  </si>
  <si>
    <t>101004</t>
  </si>
  <si>
    <t>103001</t>
  </si>
  <si>
    <t>105001</t>
  </si>
  <si>
    <t>107001</t>
  </si>
  <si>
    <t>108001</t>
  </si>
  <si>
    <t>109001</t>
  </si>
  <si>
    <t>110001</t>
  </si>
  <si>
    <t>111001</t>
  </si>
  <si>
    <t>112001</t>
  </si>
  <si>
    <t>112002</t>
  </si>
  <si>
    <t>112004</t>
  </si>
  <si>
    <t>113001</t>
  </si>
  <si>
    <t>115001</t>
  </si>
  <si>
    <t>118001</t>
  </si>
  <si>
    <t>119001</t>
  </si>
  <si>
    <t>120001</t>
  </si>
  <si>
    <t>123001</t>
  </si>
  <si>
    <t>124001</t>
  </si>
  <si>
    <t>125001</t>
  </si>
  <si>
    <t>125005</t>
  </si>
  <si>
    <t>127001</t>
  </si>
  <si>
    <t>404001</t>
  </si>
  <si>
    <t>教科文科</t>
  </si>
  <si>
    <t>104001</t>
  </si>
  <si>
    <t>104003</t>
  </si>
  <si>
    <t>401001</t>
  </si>
  <si>
    <t>402001</t>
  </si>
  <si>
    <t>402002</t>
  </si>
  <si>
    <t>402003</t>
  </si>
  <si>
    <t>402004</t>
  </si>
  <si>
    <t>402005</t>
  </si>
  <si>
    <t>402006</t>
  </si>
  <si>
    <t>402007</t>
  </si>
  <si>
    <t>403001</t>
  </si>
  <si>
    <t>405001</t>
  </si>
  <si>
    <t>406001</t>
  </si>
  <si>
    <t>406002</t>
  </si>
  <si>
    <t>406003</t>
  </si>
  <si>
    <t>406004</t>
  </si>
  <si>
    <t>406005</t>
  </si>
  <si>
    <t>406006</t>
  </si>
  <si>
    <t>406007</t>
  </si>
  <si>
    <t>406008</t>
  </si>
  <si>
    <t>406009</t>
  </si>
  <si>
    <t>406010</t>
  </si>
  <si>
    <t>406011</t>
  </si>
  <si>
    <t>406012</t>
  </si>
  <si>
    <t>406013</t>
  </si>
  <si>
    <t>406014</t>
  </si>
  <si>
    <t>406015</t>
  </si>
  <si>
    <t>406016</t>
  </si>
  <si>
    <t>406017</t>
  </si>
  <si>
    <t>406018</t>
  </si>
  <si>
    <t>406019</t>
  </si>
  <si>
    <t>406020</t>
  </si>
  <si>
    <t>406021</t>
  </si>
  <si>
    <t>406022</t>
  </si>
  <si>
    <t>406023</t>
  </si>
  <si>
    <t>406026</t>
  </si>
  <si>
    <t>406027</t>
  </si>
  <si>
    <t>406028</t>
  </si>
  <si>
    <t>406030</t>
  </si>
  <si>
    <t>406031</t>
  </si>
  <si>
    <t>406032</t>
  </si>
  <si>
    <t>406033</t>
  </si>
  <si>
    <t>406034</t>
  </si>
  <si>
    <t>406035</t>
  </si>
  <si>
    <t>406036</t>
  </si>
  <si>
    <t>406037</t>
  </si>
  <si>
    <t>406038</t>
  </si>
  <si>
    <t>406039</t>
  </si>
  <si>
    <t>406040</t>
  </si>
  <si>
    <t>406041</t>
  </si>
  <si>
    <t>406042</t>
  </si>
  <si>
    <t>406043</t>
  </si>
  <si>
    <t>406047</t>
  </si>
  <si>
    <t>406048</t>
  </si>
  <si>
    <t>406049</t>
  </si>
  <si>
    <t>406050</t>
  </si>
  <si>
    <t>407001</t>
  </si>
  <si>
    <t>408001</t>
  </si>
  <si>
    <t>501001</t>
  </si>
  <si>
    <t>501002</t>
  </si>
  <si>
    <t>501004</t>
  </si>
  <si>
    <t>501005</t>
  </si>
  <si>
    <t>501007</t>
  </si>
  <si>
    <t>501008</t>
  </si>
  <si>
    <t>501009</t>
  </si>
  <si>
    <t>501010</t>
  </si>
  <si>
    <t>501013</t>
  </si>
  <si>
    <t>501014</t>
  </si>
  <si>
    <t>501015</t>
  </si>
  <si>
    <t>501016</t>
  </si>
  <si>
    <t>501020</t>
  </si>
  <si>
    <t>503001</t>
  </si>
  <si>
    <t>503004</t>
  </si>
  <si>
    <t>504001</t>
  </si>
  <si>
    <t>505001</t>
  </si>
  <si>
    <t>506001</t>
  </si>
  <si>
    <t>507001</t>
  </si>
  <si>
    <t>302001</t>
  </si>
  <si>
    <t>302002</t>
  </si>
  <si>
    <t>302003</t>
  </si>
  <si>
    <t>302004</t>
  </si>
  <si>
    <t>302005</t>
  </si>
  <si>
    <t>303001</t>
  </si>
  <si>
    <t>304001</t>
  </si>
  <si>
    <t>304002</t>
  </si>
  <si>
    <t>304003</t>
  </si>
  <si>
    <t>304004</t>
  </si>
  <si>
    <t>304005</t>
  </si>
  <si>
    <t>305001</t>
  </si>
  <si>
    <t>305002</t>
  </si>
  <si>
    <t>305004</t>
  </si>
  <si>
    <t>305005</t>
  </si>
  <si>
    <t>305006</t>
  </si>
  <si>
    <t>305008</t>
  </si>
  <si>
    <t>305009</t>
  </si>
  <si>
    <t>305010</t>
  </si>
  <si>
    <t>305012</t>
  </si>
  <si>
    <t>305013</t>
  </si>
  <si>
    <t>305014</t>
  </si>
  <si>
    <t>305015</t>
  </si>
  <si>
    <t>305016</t>
  </si>
  <si>
    <t>305017</t>
  </si>
  <si>
    <t>305018</t>
  </si>
  <si>
    <t>305019</t>
  </si>
  <si>
    <t>305020</t>
  </si>
  <si>
    <t>305021</t>
  </si>
  <si>
    <t>305022</t>
  </si>
  <si>
    <t>305023</t>
  </si>
  <si>
    <t>305024</t>
  </si>
  <si>
    <t>307001</t>
  </si>
  <si>
    <t>308001</t>
  </si>
  <si>
    <t>701001</t>
  </si>
  <si>
    <t>701002</t>
  </si>
  <si>
    <t>701003</t>
  </si>
  <si>
    <t>701004</t>
  </si>
  <si>
    <t>703001</t>
  </si>
  <si>
    <t>704001</t>
  </si>
  <si>
    <t>705001</t>
  </si>
  <si>
    <t>601001</t>
  </si>
  <si>
    <t>601002</t>
  </si>
  <si>
    <t>602001</t>
  </si>
  <si>
    <t>603002</t>
  </si>
  <si>
    <t>201001</t>
  </si>
  <si>
    <t>202001</t>
  </si>
  <si>
    <t>202002</t>
  </si>
  <si>
    <t>203002</t>
  </si>
  <si>
    <t>204001</t>
  </si>
  <si>
    <t>205001</t>
  </si>
  <si>
    <t>205002</t>
  </si>
  <si>
    <t>205003</t>
  </si>
  <si>
    <t>205006</t>
  </si>
  <si>
    <t>205008</t>
  </si>
  <si>
    <t>205009</t>
  </si>
  <si>
    <t>205010</t>
  </si>
  <si>
    <t>206001</t>
  </si>
  <si>
    <t>206002</t>
  </si>
  <si>
    <t>206003</t>
  </si>
  <si>
    <t>206004</t>
  </si>
  <si>
    <t>206005</t>
  </si>
  <si>
    <t>206006</t>
  </si>
  <si>
    <t>207002</t>
  </si>
  <si>
    <t>207003</t>
  </si>
  <si>
    <t>207005</t>
  </si>
  <si>
    <t>209001</t>
  </si>
  <si>
    <t>209002</t>
  </si>
  <si>
    <t>209003</t>
  </si>
  <si>
    <t>209004</t>
  </si>
  <si>
    <t>209005</t>
  </si>
  <si>
    <t>209006</t>
  </si>
  <si>
    <t>209007</t>
  </si>
  <si>
    <t>209008</t>
  </si>
  <si>
    <t>210001</t>
  </si>
  <si>
    <t>211001</t>
  </si>
  <si>
    <t>212001</t>
  </si>
  <si>
    <t>215001</t>
  </si>
  <si>
    <t>216001</t>
  </si>
  <si>
    <t>乡镇财政</t>
  </si>
  <si>
    <t>807001</t>
  </si>
  <si>
    <t xml:space="preserve">  大冶市罗家桥街道办事处财政和农村经济经营管理所</t>
  </si>
  <si>
    <t>808001</t>
  </si>
  <si>
    <t xml:space="preserve">  大冶市还地桥财政分局</t>
  </si>
  <si>
    <t>809001</t>
  </si>
  <si>
    <t xml:space="preserve">  大冶市保安镇财政和农村经济经营管理所</t>
  </si>
  <si>
    <t>810001</t>
  </si>
  <si>
    <t xml:space="preserve">  大冶市金山店镇财政和农村经济经营管理所</t>
  </si>
  <si>
    <t>811001</t>
  </si>
  <si>
    <t xml:space="preserve">  大冶市陈贵镇财政所</t>
  </si>
  <si>
    <t>812001</t>
  </si>
  <si>
    <t xml:space="preserve">  大冶市茗山乡财政和农村经济经营管理所</t>
  </si>
  <si>
    <t>813001</t>
  </si>
  <si>
    <t xml:space="preserve">  大冶市灵乡财政分局</t>
  </si>
  <si>
    <t>814001</t>
  </si>
  <si>
    <t xml:space="preserve">  大冶市金牛镇财政和农村经济经营管理所</t>
  </si>
  <si>
    <t>815001</t>
  </si>
  <si>
    <t xml:space="preserve">  大冶市刘仁八镇财政和农村经济经营管理所</t>
  </si>
  <si>
    <t>816001</t>
  </si>
  <si>
    <t xml:space="preserve">  大冶市殷祖镇财政和农村经济经营管理所</t>
  </si>
  <si>
    <t>817001</t>
  </si>
  <si>
    <t xml:space="preserve">  大冶市金湖街道办事处财政和农村经济经营管理所</t>
  </si>
  <si>
    <t>818001</t>
  </si>
  <si>
    <t xml:space="preserve">  大冶市大箕铺镇财政和农村经济经营管理所</t>
  </si>
  <si>
    <t>819001</t>
  </si>
  <si>
    <t xml:space="preserve">  大冶市东岳路街道办事处财政和农村经济经营管理所</t>
  </si>
  <si>
    <t>820001</t>
  </si>
  <si>
    <t xml:space="preserve">  大冶市经济技术开发区财经分局</t>
  </si>
  <si>
    <t>821001</t>
  </si>
  <si>
    <t xml:space="preserve">  大冶市东风农场管理区财政和农村经济经营管理所</t>
  </si>
  <si>
    <t>罗桥街办</t>
  </si>
  <si>
    <t>807002</t>
  </si>
  <si>
    <t xml:space="preserve">  大冶市罗家桥街道办事处</t>
  </si>
  <si>
    <t>807009</t>
  </si>
  <si>
    <t xml:space="preserve">  罗家桥街道党群众服务中心</t>
  </si>
  <si>
    <t>807010</t>
  </si>
  <si>
    <t xml:space="preserve">  罗家桥街道综合执法中心</t>
  </si>
  <si>
    <t>还地桥镇</t>
  </si>
  <si>
    <t>808002</t>
  </si>
  <si>
    <t xml:space="preserve">  大冶市还地桥镇人民政府</t>
  </si>
  <si>
    <t>808009</t>
  </si>
  <si>
    <t xml:space="preserve">  大冶市还地桥退役军人服务站</t>
  </si>
  <si>
    <t>808010</t>
  </si>
  <si>
    <t xml:space="preserve">  大冶市还地桥镇政务服务中心</t>
  </si>
  <si>
    <t>808011</t>
  </si>
  <si>
    <t xml:space="preserve">  大冶市还地桥镇综合执法大队</t>
  </si>
  <si>
    <t>保安镇</t>
  </si>
  <si>
    <t>809002</t>
  </si>
  <si>
    <t xml:space="preserve">  大冶市保安镇人民政府</t>
  </si>
  <si>
    <t>809004</t>
  </si>
  <si>
    <t xml:space="preserve">  大冶市保安文化分馆</t>
  </si>
  <si>
    <t>809008</t>
  </si>
  <si>
    <t xml:space="preserve">  大冶市保安镇人力资源和社会保障服务中心</t>
  </si>
  <si>
    <t>809010</t>
  </si>
  <si>
    <t xml:space="preserve">  大冶市保安镇退役军人服务站</t>
  </si>
  <si>
    <t>金山店镇</t>
  </si>
  <si>
    <t>810002</t>
  </si>
  <si>
    <t xml:space="preserve">  大冶市金山店镇人民政府</t>
  </si>
  <si>
    <t>810007</t>
  </si>
  <si>
    <t xml:space="preserve">  大冶市金山店镇人力资源和社会保障服务中心</t>
  </si>
  <si>
    <t>810009</t>
  </si>
  <si>
    <t xml:space="preserve">  大冶市金山店镇退役军人服务站</t>
  </si>
  <si>
    <t>陈贵镇</t>
  </si>
  <si>
    <t>811002</t>
  </si>
  <si>
    <t xml:space="preserve">  大冶市陈贵镇人民政府</t>
  </si>
  <si>
    <t>811003</t>
  </si>
  <si>
    <t xml:space="preserve">  大冶市陈贵镇统计分局</t>
  </si>
  <si>
    <t>811008</t>
  </si>
  <si>
    <t xml:space="preserve">  大冶市雷山名胜风景区管理处</t>
  </si>
  <si>
    <t>811009</t>
  </si>
  <si>
    <t xml:space="preserve">  大冶市陈贵镇政务服务中心</t>
  </si>
  <si>
    <t>811010</t>
  </si>
  <si>
    <t xml:space="preserve">  大冶市陈贵镇综合行政执法大队</t>
  </si>
  <si>
    <t>811012</t>
  </si>
  <si>
    <t xml:space="preserve">  大冶市陈贵镇退役军人服务站</t>
  </si>
  <si>
    <t>茗山乡</t>
  </si>
  <si>
    <t>812002</t>
  </si>
  <si>
    <t xml:space="preserve">  大冶市茗山乡人民政府</t>
  </si>
  <si>
    <t>812007</t>
  </si>
  <si>
    <t xml:space="preserve">  大冶市茗山乡人力资源和社会保障服务中心</t>
  </si>
  <si>
    <t>812009</t>
  </si>
  <si>
    <t xml:space="preserve">  大冶市茗山乡退役军人服务站</t>
  </si>
  <si>
    <t>灵乡镇</t>
  </si>
  <si>
    <t>813002</t>
  </si>
  <si>
    <t xml:space="preserve">  大冶市灵乡镇人民政府</t>
  </si>
  <si>
    <t>813003</t>
  </si>
  <si>
    <t xml:space="preserve">  大冶市灵乡镇统计分局</t>
  </si>
  <si>
    <t>813008</t>
  </si>
  <si>
    <t xml:space="preserve">  大冶市灵成工业园管理委员会</t>
  </si>
  <si>
    <t>813009</t>
  </si>
  <si>
    <t xml:space="preserve">  大冶市灵乡镇政务服务中心</t>
  </si>
  <si>
    <t>813010</t>
  </si>
  <si>
    <t xml:space="preserve">  大冶市灵乡镇综合行政执法大队</t>
  </si>
  <si>
    <t>813012</t>
  </si>
  <si>
    <t xml:space="preserve">  大冶市灵乡镇退役军人服务站</t>
  </si>
  <si>
    <t>金牛镇</t>
  </si>
  <si>
    <t>814002</t>
  </si>
  <si>
    <t xml:space="preserve">  大冶市金牛镇人民政府</t>
  </si>
  <si>
    <t>814003</t>
  </si>
  <si>
    <t xml:space="preserve">  大冶市金牛文化分馆</t>
  </si>
  <si>
    <t>814004</t>
  </si>
  <si>
    <t xml:space="preserve">  大冶市金牛镇统计分局</t>
  </si>
  <si>
    <t>814007</t>
  </si>
  <si>
    <t xml:space="preserve">  大冶市金牛镇人力资源和社会保障服务中心</t>
  </si>
  <si>
    <t>刘仁八镇</t>
  </si>
  <si>
    <t>815002</t>
  </si>
  <si>
    <t xml:space="preserve">  大冶市刘仁八镇人民政府</t>
  </si>
  <si>
    <t>815003</t>
  </si>
  <si>
    <t xml:space="preserve">  大冶市刘仁八镇统计分局</t>
  </si>
  <si>
    <t>815007</t>
  </si>
  <si>
    <t xml:space="preserve">  大冶市刘仁八镇人力资源和社会保障服务中心</t>
  </si>
  <si>
    <t>815009</t>
  </si>
  <si>
    <t xml:space="preserve">  大冶市刘仁八镇退役军人服务站</t>
  </si>
  <si>
    <t>殷祖镇</t>
  </si>
  <si>
    <t>816002</t>
  </si>
  <si>
    <t xml:space="preserve">  大冶市殷祖镇人民政府</t>
  </si>
  <si>
    <t>816003</t>
  </si>
  <si>
    <t xml:space="preserve">  大冶市殷祖镇统计分局</t>
  </si>
  <si>
    <t>816007</t>
  </si>
  <si>
    <t xml:space="preserve">  大冶市殷祖镇人力资源和社会保障服务中心</t>
  </si>
  <si>
    <t>816009</t>
  </si>
  <si>
    <t xml:space="preserve">  大冶市殷祖镇退役军人服务站</t>
  </si>
  <si>
    <t>金湖街办</t>
  </si>
  <si>
    <t>817002</t>
  </si>
  <si>
    <t xml:space="preserve">  大冶市金湖街道办事处</t>
  </si>
  <si>
    <t>817013</t>
  </si>
  <si>
    <t xml:space="preserve">  金湖街道社区网格管理综合服务中心</t>
  </si>
  <si>
    <t>大箕铺镇</t>
  </si>
  <si>
    <t>818002</t>
  </si>
  <si>
    <t xml:space="preserve">  大冶市大箕铺镇人民政府</t>
  </si>
  <si>
    <t>818003</t>
  </si>
  <si>
    <t xml:space="preserve">  大冶市大箕铺镇统计分局</t>
  </si>
  <si>
    <t>818007</t>
  </si>
  <si>
    <t xml:space="preserve">  大冶市大箕铺镇人力资源和社会保障服务中心</t>
  </si>
  <si>
    <t>818010</t>
  </si>
  <si>
    <t xml:space="preserve">  大冶市大箕铺镇退役军人服务站</t>
  </si>
  <si>
    <t>东岳街办</t>
  </si>
  <si>
    <t>819002</t>
  </si>
  <si>
    <t xml:space="preserve">  大冶市东岳路街道办事处</t>
  </si>
  <si>
    <t>819009</t>
  </si>
  <si>
    <t xml:space="preserve">  东岳路街道党群众服务中心</t>
  </si>
  <si>
    <t>819010</t>
  </si>
  <si>
    <t xml:space="preserve">  东岳路街道综合执法中心</t>
  </si>
  <si>
    <t>819011</t>
  </si>
  <si>
    <t xml:space="preserve">  东岳路街道社区网格管理综合服务中心</t>
  </si>
  <si>
    <t>开发区</t>
  </si>
  <si>
    <t>820002</t>
  </si>
  <si>
    <t xml:space="preserve">  大冶经济技术开发区管理委员会</t>
  </si>
  <si>
    <t>820003</t>
  </si>
  <si>
    <t xml:space="preserve">  大冶经济技术开发区招商局</t>
  </si>
  <si>
    <t>820004</t>
  </si>
  <si>
    <t xml:space="preserve">  大冶经济技术开发区城市管理分局</t>
  </si>
  <si>
    <t>820005</t>
  </si>
  <si>
    <t xml:space="preserve">  大冶经济技术开发区开发建设办公室</t>
  </si>
  <si>
    <t>820008</t>
  </si>
  <si>
    <t xml:space="preserve">  大冶经济技术开发区人力资源和社会保障服务中心</t>
  </si>
  <si>
    <t>820009</t>
  </si>
  <si>
    <t xml:space="preserve">  大冶经济技术开发区园区服务中心</t>
  </si>
  <si>
    <t>820012</t>
  </si>
  <si>
    <t xml:space="preserve">  东风路街道党群众服务中心</t>
  </si>
  <si>
    <t>820013</t>
  </si>
  <si>
    <t xml:space="preserve">  东风路街道综合执法中心</t>
  </si>
  <si>
    <t>东风农场</t>
  </si>
  <si>
    <t>821002</t>
  </si>
  <si>
    <t xml:space="preserve">  大冶市东风农场管理区</t>
  </si>
  <si>
    <t>821003</t>
  </si>
  <si>
    <t xml:space="preserve">  大冶市东风农场管理区人力资源和社会保障服务中心</t>
  </si>
  <si>
    <t>821005</t>
  </si>
  <si>
    <t xml:space="preserve">  大冶市东风农场统计分局</t>
  </si>
  <si>
    <t>821007</t>
  </si>
  <si>
    <t xml:space="preserve">  大冶市东风农场退役军人服务站</t>
  </si>
  <si>
    <t>801001</t>
  </si>
  <si>
    <t>表十九</t>
  </si>
  <si>
    <t>2021年全市一般公共预算税收返还和转移支付表</t>
  </si>
  <si>
    <t>一、返还性收入</t>
  </si>
  <si>
    <t>增值税税收返还收入</t>
  </si>
  <si>
    <t>消费税返还基数</t>
  </si>
  <si>
    <t>营改增税收返还收入</t>
  </si>
  <si>
    <t>财政体制调整核定返还基数</t>
  </si>
  <si>
    <t>成品油价格与税费改革返还基数</t>
  </si>
  <si>
    <t>二、一般性转移支付收入</t>
  </si>
  <si>
    <t>体制补助收入</t>
  </si>
  <si>
    <t>均衡性转移支付收入</t>
  </si>
  <si>
    <t>县级基本财力保障补助收入</t>
  </si>
  <si>
    <t>结算补助收入</t>
  </si>
  <si>
    <t>资源枯竭型城市补助收入</t>
  </si>
  <si>
    <t>产粮油大县奖励资金收入</t>
  </si>
  <si>
    <t>重点生态功能区转移支付</t>
  </si>
  <si>
    <t>固定补助收入</t>
  </si>
  <si>
    <t>革命老区转移支付补助收入</t>
  </si>
  <si>
    <t>民族地区转移支付</t>
  </si>
  <si>
    <t>贫困地区转移支付补助收入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</si>
  <si>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</si>
  <si>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</si>
  <si>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</si>
  <si>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</si>
  <si>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</si>
  <si>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卫生健康共同财政事权转移支付收入</t>
  </si>
  <si>
    <t>节能环保共同财政事权转移支付收入</t>
  </si>
  <si>
    <t>农林水共同财政事权转移支付收入</t>
  </si>
  <si>
    <t>交通运输共同财政事权转移支付收入</t>
  </si>
  <si>
    <t>住房保障共同财政事权转移支付收入</t>
  </si>
  <si>
    <t>粮油物资储备共同财政事权转移支付收入</t>
  </si>
  <si>
    <t>灾害防治及应急管理共同财政事权转移支付收入</t>
  </si>
  <si>
    <t>其他一般性转移支付补助收入</t>
  </si>
  <si>
    <t>三、专项转移支付收入</t>
  </si>
</sst>
</file>

<file path=xl/styles.xml><?xml version="1.0" encoding="utf-8"?>
<styleSheet xmlns="http://schemas.openxmlformats.org/spreadsheetml/2006/main">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Red]\-&quot;$&quot;#,##0"/>
    <numFmt numFmtId="177" formatCode="_-&quot;$&quot;* #,##0_-;\-&quot;$&quot;* #,##0_-;_-&quot;$&quot;* &quot;-&quot;_-;_-@_-"/>
    <numFmt numFmtId="178" formatCode="0.0_ "/>
    <numFmt numFmtId="179" formatCode="_ * #,##0.0_ ;_ * \-#,##0.0_ ;_ * &quot;-&quot;??_ ;_ @_ "/>
    <numFmt numFmtId="180" formatCode="_-* #,##0_-;\-* #,##0_-;_-* &quot;-&quot;_-;_-@_-"/>
    <numFmt numFmtId="181" formatCode="_(&quot;$&quot;* #,##0.00_);_(&quot;$&quot;* \(#,##0.00\);_(&quot;$&quot;* &quot;-&quot;??_);_(@_)"/>
    <numFmt numFmtId="182" formatCode="0.0"/>
    <numFmt numFmtId="183" formatCode="_-* #,##0.00_-;\-* #,##0.00_-;_-* &quot;-&quot;_-;_-@_-"/>
    <numFmt numFmtId="184" formatCode="\$#,##0.00;\(\$#,##0.00\)"/>
    <numFmt numFmtId="185" formatCode="#,##0;\-#,##0;&quot;-&quot;"/>
    <numFmt numFmtId="186" formatCode="#,##0;\(#,##0\)"/>
    <numFmt numFmtId="187" formatCode="\$#,##0;\(\$#,##0\)"/>
    <numFmt numFmtId="188" formatCode="00"/>
    <numFmt numFmtId="189" formatCode="#,##0.0000"/>
    <numFmt numFmtId="190" formatCode="#,##0.000"/>
    <numFmt numFmtId="191" formatCode="&quot;$&quot;#,##0;\-&quot;$&quot;#,##0"/>
    <numFmt numFmtId="192" formatCode="_ * #,##0_ ;_ * \-#,##0_ ;_ * &quot;-&quot;??_ ;_ @_ "/>
    <numFmt numFmtId="193" formatCode="0_ "/>
    <numFmt numFmtId="194" formatCode="0_);[Red]\(0\)"/>
    <numFmt numFmtId="195" formatCode="#,##0.00_ "/>
    <numFmt numFmtId="196" formatCode="0000"/>
    <numFmt numFmtId="197" formatCode="#,##0_ "/>
  </numFmts>
  <fonts count="75">
    <font>
      <sz val="12"/>
      <name val="宋体"/>
      <charset val="134"/>
    </font>
    <font>
      <sz val="12"/>
      <name val="黑体"/>
      <charset val="134"/>
    </font>
    <font>
      <sz val="11"/>
      <name val="宋体"/>
      <charset val="134"/>
    </font>
    <font>
      <sz val="10"/>
      <name val="宋体"/>
      <charset val="134"/>
    </font>
    <font>
      <b/>
      <sz val="20"/>
      <name val="宋体"/>
      <charset val="134"/>
    </font>
    <font>
      <sz val="9"/>
      <color indexed="8"/>
      <name val="宋体"/>
      <charset val="134"/>
    </font>
    <font>
      <sz val="10"/>
      <color indexed="8"/>
      <name val="宋体"/>
      <charset val="134"/>
    </font>
    <font>
      <b/>
      <sz val="16"/>
      <name val="宋体"/>
      <charset val="134"/>
    </font>
    <font>
      <sz val="9"/>
      <name val="宋体"/>
      <charset val="134"/>
    </font>
    <font>
      <sz val="10"/>
      <name val="Arial"/>
      <charset val="0"/>
    </font>
    <font>
      <b/>
      <sz val="16"/>
      <name val="宋体"/>
      <charset val="134"/>
      <scheme val="major"/>
    </font>
    <font>
      <sz val="16"/>
      <color indexed="8"/>
      <name val="仿宋_GB2312"/>
      <charset val="134"/>
    </font>
    <font>
      <sz val="14"/>
      <color indexed="8"/>
      <name val="宋体"/>
      <charset val="134"/>
    </font>
    <font>
      <sz val="12"/>
      <color indexed="8"/>
      <name val="宋体"/>
      <charset val="134"/>
    </font>
    <font>
      <sz val="11"/>
      <name val="Arial"/>
      <charset val="134"/>
    </font>
    <font>
      <b/>
      <sz val="9"/>
      <name val="宋体"/>
      <charset val="134"/>
    </font>
    <font>
      <b/>
      <sz val="22"/>
      <name val="宋体"/>
      <charset val="134"/>
    </font>
    <font>
      <b/>
      <sz val="10"/>
      <name val="宋体"/>
      <charset val="134"/>
    </font>
    <font>
      <b/>
      <sz val="12"/>
      <name val="宋体"/>
      <charset val="134"/>
    </font>
    <font>
      <b/>
      <sz val="11"/>
      <name val="宋体"/>
      <charset val="134"/>
    </font>
    <font>
      <sz val="11"/>
      <name val="宋体"/>
      <charset val="134"/>
      <scheme val="major"/>
    </font>
    <font>
      <sz val="11"/>
      <name val="??¨??"/>
      <charset val="134"/>
    </font>
    <font>
      <b/>
      <sz val="11"/>
      <name val="??¨??"/>
      <charset val="134"/>
    </font>
    <font>
      <sz val="20"/>
      <name val="宋体"/>
      <charset val="134"/>
    </font>
    <font>
      <sz val="20"/>
      <name val="仿宋_GB2312"/>
      <charset val="134"/>
    </font>
    <font>
      <b/>
      <sz val="22"/>
      <name val="方正小标宋_GBK"/>
      <charset val="134"/>
    </font>
    <font>
      <b/>
      <sz val="28"/>
      <name val="黑体"/>
      <charset val="134"/>
    </font>
    <font>
      <sz val="16"/>
      <name val="仿宋_GB2312"/>
      <charset val="134"/>
    </font>
    <font>
      <sz val="14"/>
      <name val="楷体_GB2312"/>
      <charset val="134"/>
    </font>
    <font>
      <sz val="18"/>
      <name val="黑体"/>
      <charset val="134"/>
    </font>
    <font>
      <b/>
      <sz val="34"/>
      <name val="华文中宋"/>
      <charset val="134"/>
    </font>
    <font>
      <b/>
      <sz val="22"/>
      <name val="楷体_GB2312"/>
      <charset val="134"/>
    </font>
    <font>
      <b/>
      <sz val="20"/>
      <name val="楷体_GB2312"/>
      <charset val="134"/>
    </font>
    <font>
      <sz val="10"/>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sz val="11"/>
      <color indexed="20"/>
      <name val="宋体"/>
      <charset val="134"/>
    </font>
    <font>
      <b/>
      <sz val="11"/>
      <color theme="3"/>
      <name val="宋体"/>
      <charset val="134"/>
      <scheme val="minor"/>
    </font>
    <font>
      <sz val="11"/>
      <color indexed="9"/>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17"/>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8"/>
      <name val="宋体"/>
      <charset val="134"/>
    </font>
    <font>
      <u/>
      <sz val="12"/>
      <color indexed="36"/>
      <name val="宋体"/>
      <charset val="134"/>
    </font>
    <font>
      <sz val="10"/>
      <name val="Times New Roman"/>
      <charset val="134"/>
    </font>
    <font>
      <sz val="12"/>
      <name val="Arial"/>
      <charset val="134"/>
    </font>
    <font>
      <b/>
      <sz val="12"/>
      <name val="Arial"/>
      <charset val="134"/>
    </font>
    <font>
      <b/>
      <sz val="18"/>
      <name val="Arial"/>
      <charset val="134"/>
    </font>
    <font>
      <sz val="7"/>
      <name val="Small Fonts"/>
      <charset val="134"/>
    </font>
    <font>
      <sz val="12"/>
      <name val="Helv"/>
      <charset val="134"/>
    </font>
    <font>
      <sz val="8"/>
      <name val="Times New Roman"/>
      <charset val="134"/>
    </font>
    <font>
      <sz val="12"/>
      <name val="??¨??"/>
      <charset val="134"/>
    </font>
    <font>
      <sz val="12"/>
      <name val="官帕眉"/>
      <charset val="134"/>
    </font>
    <font>
      <sz val="12"/>
      <name val="Courier"/>
      <charset val="134"/>
    </font>
    <font>
      <sz val="9"/>
      <name val="Arial"/>
      <charset val="134"/>
    </font>
    <font>
      <sz val="9"/>
      <name val="宋体"/>
      <charset val="134"/>
    </font>
    <font>
      <b/>
      <sz val="9"/>
      <name val="宋体"/>
      <charset val="134"/>
    </font>
    <font>
      <b/>
      <sz val="9"/>
      <color indexed="10"/>
      <name val="宋体"/>
      <charset val="134"/>
    </font>
    <font>
      <sz val="9"/>
      <color indexed="10"/>
      <name val="宋体"/>
      <charset val="134"/>
    </font>
  </fonts>
  <fills count="4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5"/>
        <bgColor indexed="64"/>
      </patternFill>
    </fill>
    <fill>
      <patternFill patternType="solid">
        <fgColor theme="5" tint="0.399975585192419"/>
        <bgColor indexed="64"/>
      </patternFill>
    </fill>
    <fill>
      <patternFill patternType="solid">
        <fgColor indexed="29"/>
        <bgColor indexed="64"/>
      </patternFill>
    </fill>
    <fill>
      <patternFill patternType="solid">
        <fgColor indexed="4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double">
        <color auto="1"/>
      </bottom>
      <diagonal/>
    </border>
  </borders>
  <cellStyleXfs count="329">
    <xf numFmtId="0" fontId="0" fillId="0" borderId="0"/>
    <xf numFmtId="42" fontId="34" fillId="0" borderId="0" applyFont="0" applyFill="0" applyBorder="0" applyAlignment="0" applyProtection="0">
      <alignment vertical="center"/>
    </xf>
    <xf numFmtId="0" fontId="35" fillId="6" borderId="0" applyNumberFormat="0" applyBorder="0" applyAlignment="0" applyProtection="0">
      <alignment vertical="center"/>
    </xf>
    <xf numFmtId="1" fontId="2" fillId="0" borderId="1">
      <alignment vertical="center"/>
      <protection locked="0"/>
    </xf>
    <xf numFmtId="0" fontId="36" fillId="7" borderId="15" applyNumberFormat="0" applyAlignment="0" applyProtection="0">
      <alignment vertical="center"/>
    </xf>
    <xf numFmtId="177" fontId="0" fillId="0" borderId="0" applyFont="0" applyFill="0" applyBorder="0" applyAlignment="0" applyProtection="0"/>
    <xf numFmtId="44" fontId="34" fillId="0" borderId="0" applyFont="0" applyFill="0" applyBorder="0" applyAlignment="0" applyProtection="0">
      <alignment vertical="center"/>
    </xf>
    <xf numFmtId="0" fontId="34" fillId="0" borderId="0">
      <alignment vertical="center"/>
    </xf>
    <xf numFmtId="0" fontId="0" fillId="0" borderId="0"/>
    <xf numFmtId="41" fontId="34" fillId="0" borderId="0" applyFont="0" applyFill="0" applyBorder="0" applyAlignment="0" applyProtection="0">
      <alignment vertical="center"/>
    </xf>
    <xf numFmtId="0" fontId="0" fillId="0" borderId="0"/>
    <xf numFmtId="0" fontId="35" fillId="8" borderId="0" applyNumberFormat="0" applyBorder="0" applyAlignment="0" applyProtection="0">
      <alignment vertical="center"/>
    </xf>
    <xf numFmtId="0" fontId="8" fillId="0" borderId="0">
      <alignment vertical="center"/>
    </xf>
    <xf numFmtId="0" fontId="8" fillId="0" borderId="0">
      <alignment vertical="center"/>
    </xf>
    <xf numFmtId="43" fontId="0" fillId="0" borderId="0" applyFont="0" applyFill="0" applyBorder="0" applyAlignment="0" applyProtection="0"/>
    <xf numFmtId="0" fontId="8" fillId="0" borderId="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41" fontId="0" fillId="0" borderId="0" applyFont="0" applyFill="0" applyBorder="0" applyAlignment="0" applyProtection="0"/>
    <xf numFmtId="0" fontId="39" fillId="10" borderId="0" applyNumberFormat="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1" borderId="16" applyNumberFormat="0" applyFont="0" applyAlignment="0" applyProtection="0">
      <alignment vertical="center"/>
    </xf>
    <xf numFmtId="0" fontId="8" fillId="0" borderId="0">
      <alignment vertical="center"/>
    </xf>
    <xf numFmtId="0" fontId="34" fillId="0" borderId="0">
      <alignment vertical="center"/>
    </xf>
    <xf numFmtId="41" fontId="0" fillId="0" borderId="0" applyFont="0" applyFill="0" applyBorder="0" applyAlignment="0" applyProtection="0"/>
    <xf numFmtId="0" fontId="41" fillId="0" borderId="0" applyNumberFormat="0" applyFill="0" applyBorder="0" applyAlignment="0" applyProtection="0">
      <alignment vertical="center"/>
    </xf>
    <xf numFmtId="0" fontId="42" fillId="12" borderId="0" applyNumberFormat="0" applyBorder="0" applyAlignment="0" applyProtection="0">
      <alignment vertical="center"/>
    </xf>
    <xf numFmtId="0" fontId="39" fillId="13" borderId="0" applyNumberFormat="0" applyBorder="0" applyAlignment="0" applyProtection="0">
      <alignment vertical="center"/>
    </xf>
    <xf numFmtId="0" fontId="43" fillId="0" borderId="0" applyNumberFormat="0" applyFill="0" applyBorder="0" applyAlignment="0" applyProtection="0">
      <alignment vertical="center"/>
    </xf>
    <xf numFmtId="43" fontId="0" fillId="0" borderId="0" applyFont="0" applyFill="0" applyBorder="0" applyAlignment="0" applyProtection="0">
      <alignment vertical="center"/>
    </xf>
    <xf numFmtId="0" fontId="33" fillId="0" borderId="0"/>
    <xf numFmtId="0" fontId="0" fillId="0" borderId="0"/>
    <xf numFmtId="0" fontId="44" fillId="14"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7" applyNumberFormat="0" applyFill="0" applyAlignment="0" applyProtection="0">
      <alignment vertical="center"/>
    </xf>
    <xf numFmtId="0" fontId="0" fillId="0" borderId="0"/>
    <xf numFmtId="0" fontId="44" fillId="14" borderId="0" applyNumberFormat="0" applyBorder="0" applyAlignment="0" applyProtection="0">
      <alignment vertical="center"/>
    </xf>
    <xf numFmtId="0" fontId="48" fillId="0" borderId="17" applyNumberFormat="0" applyFill="0" applyAlignment="0" applyProtection="0">
      <alignment vertical="center"/>
    </xf>
    <xf numFmtId="0" fontId="49" fillId="15" borderId="0" applyNumberFormat="0" applyBorder="0" applyAlignment="0" applyProtection="0">
      <alignment vertical="center"/>
    </xf>
    <xf numFmtId="0" fontId="39" fillId="16" borderId="0" applyNumberFormat="0" applyBorder="0" applyAlignment="0" applyProtection="0">
      <alignment vertical="center"/>
    </xf>
    <xf numFmtId="0" fontId="43" fillId="0" borderId="18" applyNumberFormat="0" applyFill="0" applyAlignment="0" applyProtection="0">
      <alignment vertical="center"/>
    </xf>
    <xf numFmtId="0" fontId="39" fillId="17" borderId="0" applyNumberFormat="0" applyBorder="0" applyAlignment="0" applyProtection="0">
      <alignment vertical="center"/>
    </xf>
    <xf numFmtId="0" fontId="49" fillId="15" borderId="0" applyNumberFormat="0" applyBorder="0" applyAlignment="0" applyProtection="0">
      <alignment vertical="center"/>
    </xf>
    <xf numFmtId="0" fontId="50" fillId="18" borderId="19" applyNumberFormat="0" applyAlignment="0" applyProtection="0">
      <alignment vertical="center"/>
    </xf>
    <xf numFmtId="0" fontId="8" fillId="0" borderId="0">
      <alignment vertical="center"/>
    </xf>
    <xf numFmtId="0" fontId="8" fillId="0" borderId="0">
      <alignment vertical="center"/>
    </xf>
    <xf numFmtId="0" fontId="51" fillId="18" borderId="15" applyNumberFormat="0" applyAlignment="0" applyProtection="0">
      <alignment vertical="center"/>
    </xf>
    <xf numFmtId="0" fontId="52" fillId="19" borderId="20" applyNumberFormat="0" applyAlignment="0" applyProtection="0">
      <alignment vertical="center"/>
    </xf>
    <xf numFmtId="0" fontId="8" fillId="0" borderId="0">
      <alignment vertical="center"/>
    </xf>
    <xf numFmtId="0" fontId="35" fillId="20" borderId="0" applyNumberFormat="0" applyBorder="0" applyAlignment="0" applyProtection="0">
      <alignment vertical="center"/>
    </xf>
    <xf numFmtId="177" fontId="0" fillId="0" borderId="0" applyFont="0" applyFill="0" applyBorder="0" applyAlignment="0" applyProtection="0"/>
    <xf numFmtId="0" fontId="39" fillId="21" borderId="0" applyNumberFormat="0" applyBorder="0" applyAlignment="0" applyProtection="0">
      <alignment vertical="center"/>
    </xf>
    <xf numFmtId="0" fontId="2" fillId="0" borderId="1">
      <alignment horizontal="distributed" vertical="center" wrapText="1"/>
    </xf>
    <xf numFmtId="0" fontId="53" fillId="0" borderId="21" applyNumberFormat="0" applyFill="0" applyAlignment="0" applyProtection="0">
      <alignment vertical="center"/>
    </xf>
    <xf numFmtId="0" fontId="54" fillId="0" borderId="22" applyNumberFormat="0" applyFill="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0" fillId="0" borderId="0"/>
    <xf numFmtId="0" fontId="35" fillId="24" borderId="0" applyNumberFormat="0" applyBorder="0" applyAlignment="0" applyProtection="0">
      <alignment vertical="center"/>
    </xf>
    <xf numFmtId="0" fontId="39"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39" fillId="30" borderId="0" applyNumberFormat="0" applyBorder="0" applyAlignment="0" applyProtection="0">
      <alignment vertical="center"/>
    </xf>
    <xf numFmtId="41" fontId="0" fillId="0" borderId="0" applyFont="0" applyFill="0" applyBorder="0" applyAlignment="0" applyProtection="0">
      <alignment vertical="center"/>
    </xf>
    <xf numFmtId="0" fontId="39"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180" fontId="0" fillId="0" borderId="0" applyFont="0" applyFill="0" applyBorder="0" applyAlignment="0" applyProtection="0">
      <alignment vertical="center"/>
    </xf>
    <xf numFmtId="0" fontId="39" fillId="34" borderId="0" applyNumberFormat="0" applyBorder="0" applyAlignment="0" applyProtection="0">
      <alignment vertical="center"/>
    </xf>
    <xf numFmtId="0" fontId="0" fillId="0" borderId="0"/>
    <xf numFmtId="0" fontId="35" fillId="35"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35" fillId="38" borderId="0" applyNumberFormat="0" applyBorder="0" applyAlignment="0" applyProtection="0">
      <alignment vertical="center"/>
    </xf>
    <xf numFmtId="0" fontId="39" fillId="39" borderId="0" applyNumberFormat="0" applyBorder="0" applyAlignment="0" applyProtection="0">
      <alignment vertical="center"/>
    </xf>
    <xf numFmtId="185" fontId="57" fillId="0" borderId="0" applyFill="0" applyBorder="0" applyAlignment="0"/>
    <xf numFmtId="0" fontId="0" fillId="0" borderId="0"/>
    <xf numFmtId="0" fontId="44" fillId="14"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9" fillId="0" borderId="0" applyNumberFormat="0" applyFill="0" applyBorder="0" applyAlignment="0" applyProtection="0">
      <alignment vertical="top"/>
      <protection locked="0"/>
    </xf>
    <xf numFmtId="41" fontId="0" fillId="0" borderId="0" applyFont="0" applyFill="0" applyBorder="0" applyAlignment="0" applyProtection="0"/>
    <xf numFmtId="0" fontId="8" fillId="0" borderId="0">
      <alignment vertical="center"/>
    </xf>
    <xf numFmtId="0" fontId="44" fillId="14" borderId="0" applyNumberFormat="0" applyBorder="0" applyAlignment="0" applyProtection="0">
      <alignment vertical="center"/>
    </xf>
    <xf numFmtId="0" fontId="34" fillId="0" borderId="0">
      <alignment vertical="center"/>
    </xf>
    <xf numFmtId="41" fontId="0" fillId="0" borderId="0" applyFont="0" applyFill="0" applyBorder="0" applyAlignment="0" applyProtection="0"/>
    <xf numFmtId="0" fontId="0" fillId="0" borderId="0"/>
    <xf numFmtId="0" fontId="57" fillId="0" borderId="0" applyNumberFormat="0" applyFill="0" applyBorder="0" applyAlignment="0" applyProtection="0">
      <alignment vertical="top"/>
    </xf>
    <xf numFmtId="41" fontId="0" fillId="0" borderId="0" applyFont="0" applyFill="0" applyBorder="0" applyAlignment="0" applyProtection="0"/>
    <xf numFmtId="182" fontId="2" fillId="0" borderId="1">
      <alignment vertical="center"/>
      <protection locked="0"/>
    </xf>
    <xf numFmtId="41" fontId="0" fillId="0" borderId="0" applyFont="0" applyFill="0" applyBorder="0" applyAlignment="0" applyProtection="0"/>
    <xf numFmtId="186" fontId="60" fillId="0" borderId="0"/>
    <xf numFmtId="0" fontId="8" fillId="0" borderId="0">
      <alignment vertical="center"/>
    </xf>
    <xf numFmtId="43"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81" fontId="0" fillId="0" borderId="0" applyFont="0" applyFill="0" applyBorder="0" applyAlignment="0" applyProtection="0"/>
    <xf numFmtId="0" fontId="8" fillId="0" borderId="0">
      <alignment vertical="center"/>
    </xf>
    <xf numFmtId="184" fontId="60" fillId="0" borderId="0"/>
    <xf numFmtId="0" fontId="0" fillId="0" borderId="0"/>
    <xf numFmtId="0" fontId="61" fillId="0" borderId="0" applyProtection="0"/>
    <xf numFmtId="187" fontId="60" fillId="0" borderId="0"/>
    <xf numFmtId="0" fontId="8" fillId="0" borderId="0">
      <alignment vertical="center"/>
    </xf>
    <xf numFmtId="0" fontId="8" fillId="0" borderId="0">
      <alignment vertical="center"/>
    </xf>
    <xf numFmtId="2" fontId="61" fillId="0" borderId="0" applyProtection="0"/>
    <xf numFmtId="0" fontId="34" fillId="0" borderId="0">
      <alignment vertical="center"/>
    </xf>
    <xf numFmtId="0" fontId="62" fillId="0" borderId="23" applyNumberFormat="0" applyAlignment="0" applyProtection="0">
      <alignment horizontal="left" vertical="center"/>
    </xf>
    <xf numFmtId="0" fontId="62" fillId="0" borderId="6">
      <alignment horizontal="left" vertical="center"/>
    </xf>
    <xf numFmtId="0" fontId="62" fillId="0" borderId="6">
      <alignment horizontal="left" vertical="center"/>
    </xf>
    <xf numFmtId="0" fontId="62" fillId="0" borderId="6">
      <alignment horizontal="left" vertical="center"/>
    </xf>
    <xf numFmtId="0" fontId="63" fillId="0" borderId="0" applyProtection="0"/>
    <xf numFmtId="0" fontId="62" fillId="0" borderId="0" applyProtection="0"/>
    <xf numFmtId="37" fontId="64" fillId="0" borderId="0"/>
    <xf numFmtId="0" fontId="65" fillId="0" borderId="0"/>
    <xf numFmtId="0" fontId="66" fillId="0" borderId="0"/>
    <xf numFmtId="0" fontId="0" fillId="0" borderId="0">
      <alignment vertical="center"/>
    </xf>
    <xf numFmtId="1" fontId="33" fillId="0" borderId="0"/>
    <xf numFmtId="0" fontId="0" fillId="0" borderId="0" applyNumberFormat="0" applyFill="0" applyBorder="0" applyAlignment="0" applyProtection="0"/>
    <xf numFmtId="0" fontId="61" fillId="0" borderId="24" applyProtection="0"/>
    <xf numFmtId="0" fontId="2" fillId="0" borderId="1">
      <alignment horizontal="distributed" vertical="center" wrapText="1"/>
    </xf>
    <xf numFmtId="0" fontId="61" fillId="0" borderId="24" applyProtection="0"/>
    <xf numFmtId="9" fontId="67" fillId="0" borderId="0" applyFont="0" applyFill="0" applyBorder="0" applyAlignment="0" applyProtection="0"/>
    <xf numFmtId="9" fontId="0" fillId="0" borderId="0" applyFont="0" applyFill="0" applyBorder="0" applyAlignment="0" applyProtection="0">
      <alignment vertical="center"/>
    </xf>
    <xf numFmtId="41" fontId="0" fillId="0" borderId="0" applyFont="0" applyFill="0" applyBorder="0" applyAlignment="0" applyProtection="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0" fillId="0" borderId="0"/>
    <xf numFmtId="0" fontId="0" fillId="0" borderId="0"/>
    <xf numFmtId="0" fontId="42" fillId="12" borderId="0" applyNumberFormat="0" applyBorder="0" applyAlignment="0" applyProtection="0">
      <alignment vertical="center"/>
    </xf>
    <xf numFmtId="0" fontId="8" fillId="0" borderId="0">
      <alignment vertical="center"/>
    </xf>
    <xf numFmtId="0" fontId="0" fillId="0" borderId="0"/>
    <xf numFmtId="0" fontId="0" fillId="0" borderId="0"/>
    <xf numFmtId="0" fontId="42" fillId="12" borderId="0" applyNumberFormat="0" applyBorder="0" applyAlignment="0" applyProtection="0">
      <alignment vertical="center"/>
    </xf>
    <xf numFmtId="0" fontId="8" fillId="0" borderId="0">
      <alignment vertical="center"/>
    </xf>
    <xf numFmtId="0" fontId="8" fillId="0" borderId="0">
      <alignment vertical="center"/>
    </xf>
    <xf numFmtId="0" fontId="42"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9"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1" fontId="2" fillId="0" borderId="1">
      <alignment vertical="center"/>
      <protection locked="0"/>
    </xf>
    <xf numFmtId="0" fontId="34" fillId="0" borderId="0">
      <alignment vertical="center"/>
    </xf>
    <xf numFmtId="0" fontId="34"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pplyNumberForma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41" fontId="0" fillId="0" borderId="0" applyFont="0" applyFill="0" applyBorder="0" applyAlignment="0" applyProtection="0">
      <alignment vertical="center"/>
    </xf>
    <xf numFmtId="0" fontId="0" fillId="0" borderId="0">
      <alignment vertical="center"/>
    </xf>
    <xf numFmtId="0" fontId="0" fillId="0" borderId="0"/>
    <xf numFmtId="182" fontId="2" fillId="0" borderId="1">
      <alignment vertical="center"/>
      <protection locked="0"/>
    </xf>
    <xf numFmtId="0" fontId="0" fillId="0" borderId="0"/>
    <xf numFmtId="0" fontId="0" fillId="0" borderId="0"/>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8" fillId="0" borderId="0">
      <alignment vertical="center"/>
    </xf>
    <xf numFmtId="0" fontId="58" fillId="0" borderId="0">
      <alignment vertical="center"/>
    </xf>
    <xf numFmtId="0" fontId="5" fillId="0" borderId="0">
      <alignment vertical="center"/>
    </xf>
    <xf numFmtId="182" fontId="2" fillId="0" borderId="1">
      <alignment vertical="center"/>
      <protection locked="0"/>
    </xf>
    <xf numFmtId="0" fontId="8" fillId="0" borderId="0">
      <alignment vertical="center"/>
    </xf>
    <xf numFmtId="0" fontId="8" fillId="0" borderId="0">
      <alignment vertical="center"/>
    </xf>
    <xf numFmtId="182" fontId="2" fillId="0" borderId="1">
      <alignment vertical="center"/>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7" fillId="0" borderId="0"/>
    <xf numFmtId="0" fontId="5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58" fillId="0" borderId="0">
      <alignment vertical="center"/>
    </xf>
    <xf numFmtId="0" fontId="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4" fillId="0" borderId="0">
      <alignment vertical="center"/>
    </xf>
    <xf numFmtId="0" fontId="0" fillId="0" borderId="0"/>
    <xf numFmtId="0" fontId="0" fillId="0" borderId="0"/>
    <xf numFmtId="0" fontId="34" fillId="0" borderId="0">
      <alignment vertical="center"/>
    </xf>
    <xf numFmtId="0" fontId="8" fillId="0" borderId="0"/>
    <xf numFmtId="0" fontId="8" fillId="0" borderId="0"/>
    <xf numFmtId="0" fontId="34" fillId="0" borderId="0">
      <alignment vertical="center"/>
    </xf>
    <xf numFmtId="0" fontId="8" fillId="0" borderId="0"/>
    <xf numFmtId="0" fontId="8" fillId="0" borderId="0"/>
    <xf numFmtId="0" fontId="8" fillId="0" borderId="0"/>
    <xf numFmtId="0" fontId="8" fillId="0" borderId="0">
      <alignment vertical="center"/>
    </xf>
    <xf numFmtId="0" fontId="34" fillId="0" borderId="0">
      <alignment vertical="center"/>
    </xf>
    <xf numFmtId="0" fontId="0" fillId="0" borderId="0"/>
    <xf numFmtId="0" fontId="34" fillId="0" borderId="0">
      <alignment vertical="center"/>
    </xf>
    <xf numFmtId="0" fontId="0" fillId="0" borderId="0"/>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xf numFmtId="0" fontId="0" fillId="0" borderId="0"/>
    <xf numFmtId="0" fontId="0" fillId="0" borderId="0">
      <alignment vertical="center"/>
    </xf>
    <xf numFmtId="0" fontId="0" fillId="0" borderId="0">
      <alignment vertical="center"/>
    </xf>
    <xf numFmtId="0" fontId="8" fillId="0" borderId="0"/>
    <xf numFmtId="0" fontId="0" fillId="0" borderId="0"/>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8" fillId="0" borderId="0">
      <alignment vertical="center"/>
    </xf>
    <xf numFmtId="0" fontId="34" fillId="0" borderId="0">
      <alignment vertical="center"/>
    </xf>
    <xf numFmtId="0" fontId="34" fillId="0" borderId="0">
      <alignment vertical="center"/>
    </xf>
    <xf numFmtId="0" fontId="8" fillId="0" borderId="0">
      <alignment vertical="center"/>
    </xf>
    <xf numFmtId="0" fontId="59"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59" fillId="0" borderId="0" applyNumberFormat="0" applyFill="0" applyBorder="0" applyAlignment="0" applyProtection="0">
      <alignment vertical="top"/>
      <protection locked="0"/>
    </xf>
    <xf numFmtId="0" fontId="0" fillId="0" borderId="0"/>
    <xf numFmtId="0" fontId="8" fillId="0" borderId="0"/>
    <xf numFmtId="9" fontId="0" fillId="0" borderId="0" applyFont="0" applyFill="0" applyBorder="0" applyAlignment="0" applyProtection="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9" fillId="0" borderId="0" applyNumberFormat="0" applyFill="0" applyBorder="0" applyAlignment="0" applyProtection="0">
      <alignment vertical="top"/>
      <protection locked="0"/>
    </xf>
    <xf numFmtId="189" fontId="0" fillId="0" borderId="0" applyFont="0" applyFill="0" applyBorder="0" applyAlignment="0" applyProtection="0"/>
    <xf numFmtId="176" fontId="0" fillId="0" borderId="0" applyFont="0" applyFill="0" applyBorder="0" applyAlignment="0" applyProtection="0"/>
    <xf numFmtId="190" fontId="0" fillId="0" borderId="0" applyFont="0" applyFill="0" applyBorder="0" applyAlignment="0" applyProtection="0"/>
    <xf numFmtId="191" fontId="0" fillId="0" borderId="0" applyFont="0" applyFill="0" applyBorder="0" applyAlignment="0" applyProtection="0"/>
    <xf numFmtId="0" fontId="33" fillId="0" borderId="0"/>
    <xf numFmtId="41" fontId="0" fillId="0" borderId="0" applyFont="0" applyFill="0" applyBorder="0" applyAlignment="0" applyProtection="0"/>
    <xf numFmtId="4" fontId="0" fillId="0" borderId="0" applyFont="0" applyFill="0" applyBorder="0" applyAlignment="0" applyProtection="0"/>
    <xf numFmtId="43" fontId="0" fillId="0" borderId="0" applyFont="0" applyFill="0" applyBorder="0" applyAlignment="0" applyProtection="0"/>
    <xf numFmtId="43" fontId="67"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180" fontId="0" fillId="0" borderId="0" applyFont="0" applyFill="0" applyBorder="0" applyAlignment="0" applyProtection="0">
      <alignment vertical="center"/>
    </xf>
    <xf numFmtId="0" fontId="68" fillId="0" borderId="0"/>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69" fillId="0" borderId="0"/>
    <xf numFmtId="0" fontId="69" fillId="0" borderId="0"/>
    <xf numFmtId="0" fontId="69" fillId="0" borderId="0"/>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0" fontId="33" fillId="0" borderId="0"/>
    <xf numFmtId="0" fontId="0" fillId="0" borderId="0">
      <alignment vertical="center"/>
    </xf>
    <xf numFmtId="0" fontId="0" fillId="0" borderId="0"/>
  </cellStyleXfs>
  <cellXfs count="40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0" fillId="2" borderId="0" xfId="0" applyFont="1" applyFill="1" applyAlignment="1">
      <alignment vertical="center"/>
    </xf>
    <xf numFmtId="0" fontId="3" fillId="0" borderId="0" xfId="0" applyFont="1" applyFill="1" applyAlignment="1">
      <alignment vertical="center"/>
    </xf>
    <xf numFmtId="0" fontId="1" fillId="2" borderId="0" xfId="0" applyFont="1" applyFill="1" applyAlignment="1">
      <alignment vertical="center"/>
    </xf>
    <xf numFmtId="0" fontId="4" fillId="0" borderId="0" xfId="0" applyFont="1" applyFill="1" applyAlignment="1">
      <alignment horizontal="center" vertical="center"/>
    </xf>
    <xf numFmtId="0" fontId="3" fillId="0" borderId="0" xfId="290" applyNumberFormat="1" applyFont="1" applyFill="1" applyAlignment="1">
      <alignment horizontal="right"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1" fontId="2" fillId="0" borderId="1" xfId="0" applyNumberFormat="1" applyFont="1" applyFill="1" applyBorder="1" applyAlignment="1" applyProtection="1">
      <alignment horizontal="left" vertical="center"/>
      <protection locked="0"/>
    </xf>
    <xf numFmtId="192" fontId="3" fillId="2" borderId="1" xfId="14" applyNumberFormat="1" applyFont="1" applyFill="1" applyBorder="1" applyAlignment="1">
      <alignment vertical="center"/>
    </xf>
    <xf numFmtId="193" fontId="3" fillId="0" borderId="1" xfId="0" applyNumberFormat="1" applyFont="1" applyFill="1" applyBorder="1" applyAlignment="1">
      <alignment horizontal="left" vertical="center" indent="1" shrinkToFit="1"/>
    </xf>
    <xf numFmtId="1" fontId="2" fillId="0" borderId="1" xfId="0" applyNumberFormat="1" applyFont="1" applyFill="1" applyBorder="1" applyAlignment="1" applyProtection="1">
      <alignment vertical="center"/>
      <protection locked="0"/>
    </xf>
    <xf numFmtId="0" fontId="3" fillId="3" borderId="1" xfId="90" applyFont="1" applyFill="1" applyBorder="1" applyAlignment="1">
      <alignment horizontal="left" vertical="center" indent="1"/>
    </xf>
    <xf numFmtId="3" fontId="2" fillId="0" borderId="1"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291" applyFont="1" applyFill="1" applyAlignment="1">
      <alignment horizontal="left" vertical="center"/>
    </xf>
    <xf numFmtId="0"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protection locked="0"/>
    </xf>
    <xf numFmtId="194" fontId="3" fillId="0" borderId="3" xfId="0" applyNumberFormat="1" applyFont="1" applyFill="1" applyBorder="1" applyAlignment="1" applyProtection="1">
      <alignment horizontal="center" vertical="center" wrapText="1"/>
      <protection locked="0"/>
    </xf>
    <xf numFmtId="194" fontId="3" fillId="0" borderId="2"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94" fontId="9" fillId="0" borderId="4" xfId="0" applyNumberFormat="1" applyFont="1" applyFill="1" applyBorder="1" applyAlignment="1" applyProtection="1">
      <alignment horizontal="center" vertical="center" wrapText="1"/>
      <protection locked="0"/>
    </xf>
    <xf numFmtId="194" fontId="9" fillId="0" borderId="1" xfId="0" applyNumberFormat="1" applyFont="1" applyFill="1" applyBorder="1" applyAlignment="1" applyProtection="1">
      <alignment horizontal="center" vertical="center" wrapText="1"/>
      <protection locked="0"/>
    </xf>
    <xf numFmtId="49" fontId="8" fillId="0" borderId="5" xfId="0" applyNumberFormat="1" applyFont="1" applyFill="1" applyBorder="1" applyAlignment="1" applyProtection="1">
      <alignment vertical="center"/>
    </xf>
    <xf numFmtId="49" fontId="8" fillId="0" borderId="5"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xf>
    <xf numFmtId="3" fontId="8" fillId="0" borderId="4" xfId="0" applyNumberFormat="1" applyFont="1" applyFill="1" applyBorder="1" applyAlignment="1" applyProtection="1">
      <alignment vertical="center"/>
    </xf>
    <xf numFmtId="3" fontId="8" fillId="0" borderId="6" xfId="0" applyNumberFormat="1" applyFont="1" applyFill="1" applyBorder="1" applyAlignment="1" applyProtection="1">
      <alignment vertical="center"/>
    </xf>
    <xf numFmtId="194" fontId="3" fillId="0" borderId="4" xfId="0" applyNumberFormat="1" applyFont="1" applyFill="1" applyBorder="1" applyAlignment="1" applyProtection="1">
      <alignment horizontal="center" vertical="center" wrapText="1"/>
      <protection locked="0"/>
    </xf>
    <xf numFmtId="194" fontId="3" fillId="0" borderId="1" xfId="0" applyNumberFormat="1" applyFont="1" applyFill="1" applyBorder="1" applyAlignment="1" applyProtection="1">
      <alignment horizontal="center" vertical="center" wrapText="1"/>
      <protection locked="0"/>
    </xf>
    <xf numFmtId="194" fontId="3" fillId="0" borderId="1" xfId="0" applyNumberFormat="1" applyFont="1" applyFill="1" applyBorder="1" applyAlignment="1" applyProtection="1">
      <alignment horizontal="center" vertical="center"/>
      <protection locked="0"/>
    </xf>
    <xf numFmtId="194" fontId="9" fillId="0" borderId="1" xfId="0" applyNumberFormat="1"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291" applyFont="1"/>
    <xf numFmtId="0" fontId="0" fillId="0" borderId="0" xfId="0" applyBorder="1"/>
    <xf numFmtId="0" fontId="6" fillId="0" borderId="0" xfId="291" applyFont="1" applyFill="1" applyAlignment="1">
      <alignment vertical="center"/>
    </xf>
    <xf numFmtId="194" fontId="10" fillId="0" borderId="0" xfId="0" applyNumberFormat="1" applyFont="1" applyFill="1" applyBorder="1" applyAlignment="1" applyProtection="1">
      <alignment horizontal="center" vertical="center" wrapText="1"/>
      <protection locked="0"/>
    </xf>
    <xf numFmtId="0" fontId="11" fillId="3" borderId="0" xfId="0" applyFont="1" applyFill="1" applyAlignment="1">
      <alignment horizontal="left" vertical="center"/>
    </xf>
    <xf numFmtId="0" fontId="12" fillId="3" borderId="0" xfId="0" applyFont="1" applyFill="1" applyAlignment="1">
      <alignment horizontal="right" vertical="center"/>
    </xf>
    <xf numFmtId="0" fontId="6" fillId="3" borderId="0" xfId="0" applyFont="1" applyFill="1" applyAlignment="1">
      <alignment horizontal="right"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183" fontId="13" fillId="3" borderId="1" xfId="9" applyNumberFormat="1" applyFont="1" applyFill="1" applyBorder="1" applyAlignment="1">
      <alignment horizontal="right" vertical="center"/>
    </xf>
    <xf numFmtId="195" fontId="13" fillId="3" borderId="1" xfId="9" applyNumberFormat="1" applyFont="1" applyFill="1" applyBorder="1" applyAlignment="1">
      <alignment horizontal="right" vertical="center"/>
    </xf>
    <xf numFmtId="0" fontId="13"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194" fontId="14" fillId="0" borderId="0" xfId="0" applyNumberFormat="1" applyFont="1" applyFill="1" applyBorder="1" applyAlignment="1" applyProtection="1">
      <alignment horizontal="left" vertical="center" wrapText="1"/>
      <protection locked="0"/>
    </xf>
    <xf numFmtId="0" fontId="6" fillId="0" borderId="0" xfId="291" applyFont="1" applyFill="1"/>
    <xf numFmtId="0" fontId="0" fillId="0" borderId="0" xfId="0" applyFill="1" applyAlignment="1">
      <alignment vertical="center"/>
    </xf>
    <xf numFmtId="0" fontId="0" fillId="2" borderId="0" xfId="0" applyFill="1" applyAlignment="1">
      <alignment vertical="center"/>
    </xf>
    <xf numFmtId="0" fontId="0" fillId="0" borderId="0" xfId="0" applyFill="1" applyAlignment="1">
      <alignment horizontal="center" vertical="center"/>
    </xf>
    <xf numFmtId="0" fontId="8" fillId="0" borderId="0" xfId="0" applyFont="1" applyFill="1" applyAlignment="1">
      <alignment vertical="center"/>
    </xf>
    <xf numFmtId="0" fontId="5" fillId="0" borderId="0" xfId="179" applyFill="1" applyAlignment="1">
      <alignment horizontal="center" vertical="center"/>
    </xf>
    <xf numFmtId="0" fontId="5" fillId="0" borderId="0" xfId="179" applyFill="1">
      <alignment vertical="center"/>
    </xf>
    <xf numFmtId="0" fontId="5" fillId="0" borderId="0" xfId="179" applyFont="1" applyFill="1">
      <alignment vertical="center"/>
    </xf>
    <xf numFmtId="188" fontId="7" fillId="0" borderId="0" xfId="182" applyNumberFormat="1" applyFont="1" applyFill="1" applyAlignment="1" applyProtection="1">
      <alignment horizontal="center" vertical="center"/>
    </xf>
    <xf numFmtId="188" fontId="7" fillId="0" borderId="0" xfId="182" applyNumberFormat="1" applyFont="1" applyFill="1" applyAlignment="1" applyProtection="1">
      <alignment horizontal="centerContinuous" vertical="center"/>
    </xf>
    <xf numFmtId="188" fontId="15" fillId="0" borderId="0" xfId="182" applyNumberFormat="1" applyFont="1" applyFill="1" applyAlignment="1" applyProtection="1">
      <alignment horizontal="centerContinuous" vertical="center"/>
    </xf>
    <xf numFmtId="188" fontId="3" fillId="0" borderId="7" xfId="182" applyNumberFormat="1" applyFont="1" applyFill="1" applyBorder="1" applyAlignment="1" applyProtection="1">
      <alignment horizontal="center" vertical="center"/>
    </xf>
    <xf numFmtId="188" fontId="3" fillId="0" borderId="7" xfId="182" applyNumberFormat="1" applyFont="1" applyFill="1" applyBorder="1" applyAlignment="1" applyProtection="1">
      <alignment horizontal="left" vertical="center"/>
    </xf>
    <xf numFmtId="188" fontId="8" fillId="0" borderId="7" xfId="182" applyNumberFormat="1" applyFont="1" applyFill="1" applyBorder="1" applyAlignment="1" applyProtection="1">
      <alignment horizontal="left" vertical="center"/>
    </xf>
    <xf numFmtId="0" fontId="8" fillId="0" borderId="0" xfId="182" applyNumberFormat="1" applyFont="1" applyFill="1" applyAlignment="1" applyProtection="1">
      <alignment vertical="center"/>
    </xf>
    <xf numFmtId="0" fontId="8" fillId="0" borderId="7" xfId="182" applyNumberFormat="1" applyFont="1" applyFill="1" applyBorder="1" applyAlignment="1" applyProtection="1">
      <alignment vertical="center"/>
    </xf>
    <xf numFmtId="196" fontId="3" fillId="0" borderId="2" xfId="182" applyNumberFormat="1" applyFont="1" applyFill="1" applyBorder="1" applyAlignment="1" applyProtection="1">
      <alignment horizontal="center" vertical="center" wrapText="1"/>
    </xf>
    <xf numFmtId="196" fontId="8" fillId="0" borderId="1" xfId="182" applyNumberFormat="1" applyFont="1" applyFill="1" applyBorder="1" applyAlignment="1" applyProtection="1">
      <alignment horizontal="center" vertical="center" wrapText="1"/>
    </xf>
    <xf numFmtId="0" fontId="8" fillId="0" borderId="1" xfId="182" applyNumberFormat="1" applyFont="1" applyFill="1" applyBorder="1" applyAlignment="1" applyProtection="1">
      <alignment horizontal="center" vertical="center"/>
    </xf>
    <xf numFmtId="196" fontId="3" fillId="0" borderId="1" xfId="182" applyNumberFormat="1" applyFont="1" applyFill="1" applyBorder="1" applyAlignment="1" applyProtection="1">
      <alignment horizontal="center" vertical="center" wrapText="1"/>
    </xf>
    <xf numFmtId="194" fontId="8" fillId="0" borderId="1" xfId="0" applyNumberFormat="1" applyFont="1" applyFill="1" applyBorder="1" applyAlignment="1" applyProtection="1">
      <alignment horizontal="center" vertical="center" wrapText="1"/>
      <protection locked="0"/>
    </xf>
    <xf numFmtId="0" fontId="8" fillId="0" borderId="2" xfId="182" applyFont="1" applyFill="1" applyBorder="1" applyAlignment="1">
      <alignment horizontal="center" vertical="center" wrapText="1"/>
    </xf>
    <xf numFmtId="0" fontId="8" fillId="0" borderId="5" xfId="0" applyNumberFormat="1" applyFont="1" applyFill="1" applyBorder="1" applyAlignment="1" applyProtection="1">
      <alignment vertical="center"/>
    </xf>
    <xf numFmtId="0" fontId="8" fillId="0" borderId="5" xfId="0" applyNumberFormat="1" applyFont="1" applyFill="1" applyBorder="1" applyAlignment="1" applyProtection="1">
      <alignment horizontal="center" vertical="center"/>
    </xf>
    <xf numFmtId="3" fontId="8" fillId="0" borderId="1" xfId="182" applyNumberFormat="1" applyFont="1" applyFill="1" applyBorder="1" applyAlignment="1" applyProtection="1">
      <alignment horizontal="right" vertical="center"/>
    </xf>
    <xf numFmtId="0" fontId="8" fillId="0" borderId="1" xfId="0" applyFont="1" applyFill="1" applyBorder="1" applyAlignment="1">
      <alignment vertical="center"/>
    </xf>
    <xf numFmtId="0" fontId="8" fillId="0" borderId="5" xfId="0" applyNumberFormat="1" applyFont="1" applyFill="1" applyBorder="1" applyAlignment="1" applyProtection="1">
      <alignment horizontal="left" vertical="center"/>
    </xf>
    <xf numFmtId="3" fontId="8" fillId="0" borderId="4" xfId="182" applyNumberFormat="1" applyFont="1" applyFill="1" applyBorder="1" applyAlignment="1" applyProtection="1">
      <alignment horizontal="right" vertical="center"/>
    </xf>
    <xf numFmtId="49" fontId="8" fillId="0" borderId="5"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left" vertical="center" indent="1"/>
    </xf>
    <xf numFmtId="0" fontId="5" fillId="0" borderId="0" xfId="182" applyFont="1" applyFill="1">
      <alignment vertical="center"/>
    </xf>
    <xf numFmtId="0" fontId="5" fillId="0" borderId="8" xfId="182" applyFont="1" applyFill="1" applyBorder="1" applyAlignment="1">
      <alignment horizontal="center" vertical="center" wrapText="1"/>
    </xf>
    <xf numFmtId="0" fontId="5" fillId="0" borderId="2" xfId="182" applyFont="1" applyFill="1" applyBorder="1" applyAlignment="1">
      <alignment vertical="center" wrapText="1"/>
    </xf>
    <xf numFmtId="0" fontId="5" fillId="0" borderId="1" xfId="182" applyFont="1" applyFill="1" applyBorder="1">
      <alignment vertical="center"/>
    </xf>
    <xf numFmtId="195" fontId="5" fillId="0" borderId="1" xfId="182" applyNumberFormat="1" applyFont="1" applyFill="1" applyBorder="1">
      <alignment vertical="center"/>
    </xf>
    <xf numFmtId="49" fontId="8" fillId="0" borderId="5" xfId="0" applyNumberFormat="1" applyFont="1" applyFill="1" applyBorder="1" applyAlignment="1" applyProtection="1">
      <alignment horizontal="left" vertical="center" wrapText="1" indent="1"/>
    </xf>
    <xf numFmtId="49" fontId="8" fillId="2" borderId="5" xfId="0" applyNumberFormat="1" applyFont="1" applyFill="1" applyBorder="1" applyAlignment="1" applyProtection="1">
      <alignment vertical="center"/>
    </xf>
    <xf numFmtId="0" fontId="8" fillId="2" borderId="5" xfId="0" applyNumberFormat="1" applyFont="1" applyFill="1" applyBorder="1" applyAlignment="1" applyProtection="1">
      <alignment vertical="center"/>
    </xf>
    <xf numFmtId="3" fontId="8" fillId="2" borderId="1" xfId="182" applyNumberFormat="1" applyFont="1" applyFill="1" applyBorder="1" applyAlignment="1" applyProtection="1">
      <alignment horizontal="right" vertical="center"/>
    </xf>
    <xf numFmtId="3" fontId="8" fillId="2" borderId="4" xfId="182" applyNumberFormat="1" applyFont="1" applyFill="1" applyBorder="1" applyAlignment="1" applyProtection="1">
      <alignment horizontal="right" vertical="center"/>
    </xf>
    <xf numFmtId="49" fontId="8" fillId="2" borderId="5" xfId="0" applyNumberFormat="1" applyFont="1" applyFill="1" applyBorder="1" applyAlignment="1" applyProtection="1">
      <alignment horizontal="left" vertical="center" indent="1"/>
    </xf>
    <xf numFmtId="49" fontId="8" fillId="0" borderId="5" xfId="0" applyNumberFormat="1" applyFont="1" applyFill="1" applyBorder="1" applyAlignment="1" applyProtection="1">
      <alignment horizontal="left" vertical="center"/>
    </xf>
    <xf numFmtId="0" fontId="8" fillId="0" borderId="5" xfId="0" applyNumberFormat="1" applyFont="1" applyFill="1" applyBorder="1" applyAlignment="1" applyProtection="1">
      <alignment horizontal="left" vertical="center" indent="1"/>
    </xf>
    <xf numFmtId="0" fontId="8" fillId="2" borderId="1" xfId="0" applyFont="1" applyFill="1" applyBorder="1" applyAlignment="1">
      <alignment vertical="center"/>
    </xf>
    <xf numFmtId="0" fontId="8" fillId="0" borderId="5" xfId="0" applyNumberFormat="1" applyFont="1" applyFill="1" applyBorder="1" applyAlignment="1" applyProtection="1">
      <alignment vertical="center" wrapText="1"/>
    </xf>
    <xf numFmtId="0" fontId="8" fillId="0" borderId="1" xfId="0" applyNumberFormat="1" applyFont="1" applyFill="1" applyBorder="1" applyAlignment="1" applyProtection="1">
      <alignment vertical="center"/>
    </xf>
    <xf numFmtId="49" fontId="8" fillId="0" borderId="1" xfId="0" applyNumberFormat="1" applyFont="1" applyFill="1" applyBorder="1" applyAlignment="1" applyProtection="1">
      <alignment horizontal="left" vertical="center" wrapText="1" indent="1"/>
    </xf>
    <xf numFmtId="49" fontId="8" fillId="0" borderId="1" xfId="0" applyNumberFormat="1" applyFont="1" applyFill="1" applyBorder="1" applyAlignment="1" applyProtection="1">
      <alignment vertical="center"/>
    </xf>
    <xf numFmtId="0" fontId="8" fillId="0" borderId="1" xfId="0" applyNumberFormat="1" applyFont="1" applyFill="1" applyBorder="1" applyAlignment="1" applyProtection="1">
      <alignment horizontal="left" vertical="center" indent="1"/>
    </xf>
    <xf numFmtId="49" fontId="8" fillId="0" borderId="1" xfId="0" applyNumberFormat="1" applyFont="1" applyFill="1" applyBorder="1" applyAlignment="1" applyProtection="1">
      <alignment horizontal="left" vertical="center" inden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0" xfId="0" applyFont="1"/>
    <xf numFmtId="0" fontId="7" fillId="0" borderId="0" xfId="257" applyNumberFormat="1" applyFont="1" applyFill="1" applyAlignment="1" applyProtection="1">
      <alignment horizontal="center" vertical="center"/>
    </xf>
    <xf numFmtId="0" fontId="3" fillId="0" borderId="0" xfId="257" applyNumberFormat="1" applyFont="1" applyFill="1" applyAlignment="1" applyProtection="1">
      <alignment horizontal="center" vertical="center"/>
    </xf>
    <xf numFmtId="0" fontId="3" fillId="0" borderId="1" xfId="257" applyNumberFormat="1" applyFont="1" applyFill="1" applyBorder="1" applyAlignment="1" applyProtection="1">
      <alignment horizontal="center" vertical="center" wrapText="1"/>
    </xf>
    <xf numFmtId="49" fontId="8" fillId="0" borderId="2" xfId="257" applyNumberFormat="1" applyFont="1" applyFill="1" applyBorder="1" applyAlignment="1" applyProtection="1">
      <alignment horizontal="left" vertical="center"/>
    </xf>
    <xf numFmtId="49" fontId="8" fillId="0" borderId="1" xfId="257" applyNumberFormat="1" applyFont="1" applyFill="1" applyBorder="1" applyAlignment="1" applyProtection="1">
      <alignment horizontal="left" vertical="center"/>
    </xf>
    <xf numFmtId="197" fontId="8" fillId="0" borderId="1" xfId="14" applyNumberFormat="1" applyFont="1" applyFill="1" applyBorder="1" applyAlignment="1" applyProtection="1">
      <alignment horizontal="right" vertical="center"/>
    </xf>
    <xf numFmtId="197" fontId="8" fillId="0" borderId="1" xfId="14" applyNumberFormat="1" applyFont="1" applyBorder="1" applyAlignment="1">
      <alignment horizontal="right" vertical="center"/>
    </xf>
    <xf numFmtId="0" fontId="8" fillId="0" borderId="2" xfId="257" applyNumberFormat="1" applyFont="1" applyFill="1" applyBorder="1" applyAlignment="1" applyProtection="1">
      <alignment horizontal="left" vertical="center"/>
    </xf>
    <xf numFmtId="49" fontId="8" fillId="0" borderId="1" xfId="257" applyNumberFormat="1" applyFont="1" applyFill="1" applyBorder="1" applyAlignment="1" applyProtection="1">
      <alignment vertical="center"/>
    </xf>
    <xf numFmtId="49" fontId="8" fillId="0" borderId="1" xfId="257" applyNumberFormat="1" applyFont="1" applyFill="1" applyBorder="1" applyAlignment="1" applyProtection="1">
      <alignment horizontal="left" vertical="center" indent="1"/>
    </xf>
    <xf numFmtId="49" fontId="8" fillId="0" borderId="1" xfId="257" applyNumberFormat="1" applyFont="1" applyFill="1" applyBorder="1" applyAlignment="1" applyProtection="1">
      <alignment horizontal="left" vertical="center" indent="2"/>
    </xf>
    <xf numFmtId="0" fontId="5" fillId="0" borderId="0" xfId="257" applyFont="1" applyFill="1" applyAlignment="1">
      <alignment vertical="center"/>
    </xf>
    <xf numFmtId="0" fontId="8" fillId="0" borderId="0" xfId="257" applyFill="1"/>
    <xf numFmtId="0" fontId="3" fillId="0" borderId="0" xfId="0" applyFont="1"/>
    <xf numFmtId="193" fontId="0" fillId="0" borderId="0" xfId="0" applyNumberFormat="1"/>
    <xf numFmtId="0" fontId="0" fillId="0" borderId="0" xfId="0" applyFont="1"/>
    <xf numFmtId="0" fontId="3" fillId="0" borderId="4" xfId="257" applyNumberFormat="1" applyFont="1" applyFill="1" applyBorder="1" applyAlignment="1" applyProtection="1">
      <alignment horizontal="center" vertical="center" wrapText="1"/>
    </xf>
    <xf numFmtId="49" fontId="7" fillId="3" borderId="1" xfId="179" applyNumberFormat="1" applyFont="1" applyFill="1" applyBorder="1" applyAlignment="1" applyProtection="1">
      <alignment horizontal="center" vertical="center"/>
    </xf>
    <xf numFmtId="0" fontId="3" fillId="0" borderId="3" xfId="257" applyNumberFormat="1" applyFont="1" applyFill="1" applyBorder="1" applyAlignment="1" applyProtection="1">
      <alignment horizontal="center" vertical="center" wrapText="1"/>
    </xf>
    <xf numFmtId="0" fontId="3" fillId="0" borderId="2" xfId="257" applyNumberFormat="1" applyFont="1" applyFill="1" applyBorder="1" applyAlignment="1" applyProtection="1">
      <alignment horizontal="center" vertical="center" wrapText="1"/>
    </xf>
    <xf numFmtId="3" fontId="8" fillId="0" borderId="1" xfId="257" applyNumberFormat="1" applyFont="1" applyFill="1" applyBorder="1" applyAlignment="1" applyProtection="1">
      <alignment horizontal="right" vertical="center"/>
    </xf>
    <xf numFmtId="0" fontId="8" fillId="0" borderId="6" xfId="0" applyNumberFormat="1" applyFont="1" applyFill="1" applyBorder="1" applyAlignment="1" applyProtection="1">
      <alignment vertical="center"/>
    </xf>
    <xf numFmtId="193" fontId="7" fillId="0" borderId="0" xfId="257" applyNumberFormat="1" applyFont="1" applyFill="1" applyAlignment="1" applyProtection="1">
      <alignment horizontal="center" vertical="center"/>
    </xf>
    <xf numFmtId="0" fontId="8" fillId="0" borderId="0" xfId="257"/>
    <xf numFmtId="0" fontId="3" fillId="0" borderId="5" xfId="257" applyNumberFormat="1" applyFont="1" applyFill="1" applyBorder="1" applyAlignment="1" applyProtection="1">
      <alignment horizontal="center" vertical="center" wrapText="1"/>
    </xf>
    <xf numFmtId="193" fontId="3" fillId="0" borderId="9" xfId="257" applyNumberFormat="1" applyFont="1" applyFill="1" applyBorder="1" applyAlignment="1" applyProtection="1">
      <alignment horizontal="centerContinuous" vertical="center"/>
    </xf>
    <xf numFmtId="0" fontId="3" fillId="0" borderId="9" xfId="257" applyNumberFormat="1" applyFont="1" applyFill="1" applyBorder="1" applyAlignment="1" applyProtection="1">
      <alignment horizontal="centerContinuous" vertical="center"/>
    </xf>
    <xf numFmtId="0" fontId="3" fillId="0" borderId="10" xfId="257" applyNumberFormat="1" applyFont="1" applyFill="1" applyBorder="1" applyAlignment="1" applyProtection="1">
      <alignment horizontal="center" vertical="center" wrapText="1"/>
    </xf>
    <xf numFmtId="193" fontId="3" fillId="0" borderId="4" xfId="257" applyNumberFormat="1" applyFont="1" applyFill="1" applyBorder="1" applyAlignment="1" applyProtection="1">
      <alignment horizontal="center" vertical="center" wrapText="1"/>
    </xf>
    <xf numFmtId="193" fontId="8" fillId="0" borderId="1" xfId="257" applyNumberFormat="1" applyFont="1" applyFill="1" applyBorder="1" applyAlignment="1" applyProtection="1">
      <alignment horizontal="right" vertical="center"/>
    </xf>
    <xf numFmtId="3" fontId="8" fillId="0" borderId="5" xfId="257" applyNumberFormat="1" applyFont="1" applyFill="1" applyBorder="1" applyAlignment="1" applyProtection="1">
      <alignment horizontal="right" vertical="center"/>
    </xf>
    <xf numFmtId="3" fontId="8" fillId="0" borderId="4" xfId="257" applyNumberFormat="1" applyFont="1" applyFill="1" applyBorder="1" applyAlignment="1" applyProtection="1">
      <alignment horizontal="right" vertical="center"/>
    </xf>
    <xf numFmtId="193" fontId="8" fillId="0" borderId="0" xfId="257" applyNumberFormat="1" applyFill="1"/>
    <xf numFmtId="193" fontId="8" fillId="0" borderId="0" xfId="257" applyNumberFormat="1"/>
    <xf numFmtId="0" fontId="0" fillId="0" borderId="0" xfId="0" applyAlignment="1">
      <alignment vertical="center"/>
    </xf>
    <xf numFmtId="0" fontId="3" fillId="3" borderId="0" xfId="179" applyFont="1" applyFill="1" applyAlignment="1">
      <alignment vertical="center"/>
    </xf>
    <xf numFmtId="0" fontId="3" fillId="3" borderId="0" xfId="179" applyFont="1" applyFill="1" applyAlignment="1">
      <alignment horizontal="center"/>
    </xf>
    <xf numFmtId="0" fontId="3" fillId="0" borderId="0" xfId="180" applyFont="1">
      <alignment vertical="center"/>
    </xf>
    <xf numFmtId="49" fontId="7" fillId="3" borderId="0" xfId="179" applyNumberFormat="1" applyFont="1" applyFill="1" applyAlignment="1" applyProtection="1">
      <alignment horizontal="center" vertical="center"/>
    </xf>
    <xf numFmtId="49" fontId="3" fillId="3" borderId="0" xfId="179" applyNumberFormat="1" applyFont="1" applyFill="1" applyAlignment="1">
      <alignment vertical="center"/>
    </xf>
    <xf numFmtId="49" fontId="3" fillId="3" borderId="0" xfId="179" applyNumberFormat="1" applyFont="1" applyFill="1" applyAlignment="1">
      <alignment horizontal="center" vertical="center"/>
    </xf>
    <xf numFmtId="49" fontId="3"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0" borderId="0" xfId="179" applyFont="1">
      <alignment vertical="center"/>
    </xf>
    <xf numFmtId="49" fontId="3" fillId="3" borderId="8"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5" xfId="0" applyNumberFormat="1" applyFont="1" applyFill="1" applyBorder="1" applyAlignment="1">
      <alignment vertical="center"/>
    </xf>
    <xf numFmtId="3" fontId="3" fillId="0" borderId="8" xfId="0" applyNumberFormat="1" applyFont="1" applyFill="1" applyBorder="1" applyAlignment="1" applyProtection="1">
      <alignment horizontal="center" vertical="center"/>
    </xf>
    <xf numFmtId="49" fontId="3" fillId="0" borderId="6" xfId="0" applyNumberFormat="1" applyFont="1" applyFill="1" applyBorder="1" applyAlignment="1">
      <alignment vertical="center"/>
    </xf>
    <xf numFmtId="0" fontId="3" fillId="0" borderId="6" xfId="0" applyNumberFormat="1" applyFont="1" applyFill="1" applyBorder="1" applyAlignment="1">
      <alignment horizontal="left" vertical="center"/>
    </xf>
    <xf numFmtId="0" fontId="3" fillId="0" borderId="6" xfId="0" applyFont="1" applyFill="1" applyBorder="1" applyAlignment="1">
      <alignment vertical="center"/>
    </xf>
    <xf numFmtId="3" fontId="3" fillId="0" borderId="1" xfId="0" applyNumberFormat="1" applyFont="1" applyFill="1" applyBorder="1" applyAlignment="1" applyProtection="1">
      <alignment horizontal="center" vertical="center"/>
    </xf>
    <xf numFmtId="49" fontId="3" fillId="0" borderId="4" xfId="0" applyNumberFormat="1" applyFont="1" applyFill="1" applyBorder="1" applyAlignment="1">
      <alignment vertical="center"/>
    </xf>
    <xf numFmtId="3" fontId="3" fillId="0" borderId="11" xfId="0" applyNumberFormat="1" applyFont="1" applyFill="1" applyBorder="1" applyAlignment="1" applyProtection="1">
      <alignment horizontal="center" vertical="center"/>
    </xf>
    <xf numFmtId="0" fontId="3" fillId="0" borderId="5" xfId="0" applyNumberFormat="1" applyFont="1" applyFill="1" applyBorder="1" applyAlignment="1">
      <alignment horizontal="left" vertical="center"/>
    </xf>
    <xf numFmtId="49" fontId="3" fillId="3" borderId="5" xfId="0" applyNumberFormat="1" applyFont="1" applyFill="1" applyBorder="1" applyAlignment="1">
      <alignment vertical="center"/>
    </xf>
    <xf numFmtId="0" fontId="3" fillId="0" borderId="1" xfId="0" applyFont="1" applyFill="1" applyBorder="1" applyAlignment="1">
      <alignment vertical="center"/>
    </xf>
    <xf numFmtId="3"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lignment vertical="center"/>
    </xf>
    <xf numFmtId="0" fontId="3" fillId="0" borderId="5" xfId="0" applyFont="1" applyFill="1" applyBorder="1" applyAlignment="1">
      <alignment vertical="center"/>
    </xf>
    <xf numFmtId="0" fontId="3" fillId="0" borderId="0" xfId="179" applyFont="1" applyFill="1">
      <alignment vertical="center"/>
    </xf>
    <xf numFmtId="3" fontId="3" fillId="0" borderId="1"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3" fillId="3" borderId="6" xfId="0" applyNumberFormat="1" applyFont="1" applyFill="1" applyBorder="1" applyAlignment="1">
      <alignment horizontal="center" vertical="center"/>
    </xf>
    <xf numFmtId="4" fontId="3" fillId="0" borderId="6" xfId="0" applyNumberFormat="1" applyFont="1" applyFill="1" applyBorder="1" applyAlignment="1">
      <alignment horizontal="center" vertical="center"/>
    </xf>
    <xf numFmtId="4" fontId="3" fillId="3" borderId="1" xfId="0" applyNumberFormat="1" applyFont="1" applyFill="1" applyBorder="1" applyAlignment="1">
      <alignment vertical="center"/>
    </xf>
    <xf numFmtId="4" fontId="3" fillId="0" borderId="1" xfId="0" applyNumberFormat="1" applyFont="1" applyFill="1" applyBorder="1" applyAlignment="1">
      <alignment horizontal="center" vertical="center"/>
    </xf>
    <xf numFmtId="4" fontId="3" fillId="0" borderId="5" xfId="0" applyNumberFormat="1" applyFont="1" applyFill="1" applyBorder="1" applyAlignment="1">
      <alignment vertical="center"/>
    </xf>
    <xf numFmtId="4" fontId="3" fillId="0" borderId="4" xfId="0" applyNumberFormat="1" applyFont="1" applyFill="1" applyBorder="1" applyAlignment="1">
      <alignment vertical="center"/>
    </xf>
    <xf numFmtId="4" fontId="3" fillId="0" borderId="1" xfId="0" applyNumberFormat="1" applyFont="1" applyFill="1" applyBorder="1" applyAlignment="1">
      <alignment vertical="center"/>
    </xf>
    <xf numFmtId="3" fontId="3" fillId="0" borderId="2" xfId="0" applyNumberFormat="1" applyFont="1" applyFill="1" applyBorder="1" applyAlignment="1">
      <alignment horizontal="center" vertical="center"/>
    </xf>
    <xf numFmtId="0" fontId="5" fillId="0" borderId="0" xfId="179">
      <alignment vertical="center"/>
    </xf>
    <xf numFmtId="0" fontId="0" fillId="2" borderId="0" xfId="0" applyFill="1"/>
    <xf numFmtId="0" fontId="0" fillId="0" borderId="0" xfId="0" applyAlignment="1">
      <alignment horizontal="left"/>
    </xf>
    <xf numFmtId="0" fontId="3" fillId="0" borderId="0" xfId="257" applyNumberFormat="1" applyFont="1" applyFill="1" applyAlignment="1" applyProtection="1">
      <alignment horizontal="left" vertical="center"/>
    </xf>
    <xf numFmtId="0" fontId="3" fillId="0" borderId="0" xfId="257" applyFont="1" applyFill="1" applyAlignment="1">
      <alignment vertical="center"/>
    </xf>
    <xf numFmtId="0" fontId="3" fillId="0" borderId="12" xfId="257" applyNumberFormat="1" applyFont="1" applyFill="1" applyBorder="1" applyAlignment="1" applyProtection="1">
      <alignment horizontal="center" vertical="center" wrapText="1"/>
    </xf>
    <xf numFmtId="0" fontId="3" fillId="0" borderId="0" xfId="0" applyFont="1" applyBorder="1"/>
    <xf numFmtId="0" fontId="5" fillId="4" borderId="0" xfId="257" applyFont="1" applyFill="1" applyAlignment="1">
      <alignment vertical="center"/>
    </xf>
    <xf numFmtId="0" fontId="8" fillId="0" borderId="13" xfId="257" applyNumberFormat="1" applyFont="1" applyFill="1" applyBorder="1" applyAlignment="1" applyProtection="1">
      <alignment horizontal="left" vertical="center"/>
    </xf>
    <xf numFmtId="0" fontId="8" fillId="2" borderId="13" xfId="257" applyNumberFormat="1" applyFont="1" applyFill="1" applyBorder="1" applyAlignment="1" applyProtection="1">
      <alignment horizontal="left" vertical="center"/>
    </xf>
    <xf numFmtId="49" fontId="8" fillId="2" borderId="1" xfId="257" applyNumberFormat="1" applyFont="1" applyFill="1" applyBorder="1" applyAlignment="1" applyProtection="1">
      <alignment horizontal="left" vertical="center" indent="2"/>
    </xf>
    <xf numFmtId="197" fontId="8" fillId="2" borderId="1" xfId="14" applyNumberFormat="1" applyFont="1" applyFill="1" applyBorder="1" applyAlignment="1" applyProtection="1">
      <alignment horizontal="right" vertical="center"/>
    </xf>
    <xf numFmtId="197" fontId="8" fillId="2" borderId="1" xfId="14" applyNumberFormat="1" applyFont="1" applyFill="1" applyBorder="1" applyAlignment="1">
      <alignment horizontal="right" vertical="center"/>
    </xf>
    <xf numFmtId="0" fontId="5" fillId="2" borderId="0" xfId="257" applyFont="1" applyFill="1" applyAlignment="1">
      <alignment vertical="center"/>
    </xf>
    <xf numFmtId="49" fontId="8" fillId="2" borderId="1" xfId="257" applyNumberFormat="1" applyFont="1" applyFill="1" applyBorder="1" applyAlignment="1" applyProtection="1">
      <alignment vertical="center"/>
    </xf>
    <xf numFmtId="0" fontId="5" fillId="0" borderId="1" xfId="257" applyFont="1" applyFill="1" applyBorder="1" applyAlignment="1">
      <alignment horizontal="left" vertical="center"/>
    </xf>
    <xf numFmtId="0" fontId="5" fillId="0" borderId="1" xfId="257" applyFont="1" applyFill="1" applyBorder="1" applyAlignment="1">
      <alignment vertical="center"/>
    </xf>
    <xf numFmtId="197" fontId="5" fillId="0" borderId="1" xfId="257" applyNumberFormat="1" applyFont="1" applyFill="1" applyBorder="1" applyAlignment="1">
      <alignment vertical="center"/>
    </xf>
    <xf numFmtId="197" fontId="8" fillId="0" borderId="1" xfId="257" applyNumberFormat="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197" fontId="8" fillId="0" borderId="1" xfId="0" applyNumberFormat="1" applyFont="1" applyBorder="1" applyAlignment="1">
      <alignment vertical="center"/>
    </xf>
    <xf numFmtId="0" fontId="3" fillId="2" borderId="0" xfId="0" applyFont="1" applyFill="1"/>
    <xf numFmtId="0" fontId="0" fillId="0" borderId="0" xfId="0" applyAlignment="1">
      <alignment horizontal="center" vertical="center"/>
    </xf>
    <xf numFmtId="0" fontId="16" fillId="0" borderId="0" xfId="0" applyFont="1" applyAlignment="1">
      <alignment horizontal="center"/>
    </xf>
    <xf numFmtId="0" fontId="0" fillId="0" borderId="0" xfId="0" applyFont="1" applyAlignment="1">
      <alignment horizont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vertical="center"/>
    </xf>
    <xf numFmtId="192" fontId="0" fillId="0" borderId="1" xfId="14" applyNumberFormat="1" applyFont="1" applyBorder="1" applyAlignment="1">
      <alignment vertical="center"/>
    </xf>
    <xf numFmtId="0" fontId="0" fillId="0" borderId="1" xfId="0" applyBorder="1" applyAlignment="1">
      <alignment vertical="center"/>
    </xf>
    <xf numFmtId="0" fontId="0" fillId="0" borderId="0" xfId="328" applyAlignment="1">
      <alignment vertical="center"/>
    </xf>
    <xf numFmtId="0" fontId="0" fillId="0" borderId="0" xfId="328" applyAlignment="1">
      <alignment horizontal="left" vertical="center"/>
    </xf>
    <xf numFmtId="0" fontId="4" fillId="0" borderId="0" xfId="328" applyFont="1" applyAlignment="1">
      <alignment horizontal="center" vertical="center" wrapText="1"/>
    </xf>
    <xf numFmtId="0" fontId="17" fillId="0" borderId="0" xfId="328" applyFont="1" applyAlignment="1">
      <alignment horizontal="center" vertical="center" wrapText="1"/>
    </xf>
    <xf numFmtId="0" fontId="3" fillId="0" borderId="7" xfId="327" applyFont="1" applyBorder="1" applyAlignment="1">
      <alignment horizontal="left" vertical="center"/>
    </xf>
    <xf numFmtId="0" fontId="17" fillId="0" borderId="7" xfId="327" applyFont="1" applyBorder="1" applyAlignment="1">
      <alignment horizontal="left" vertical="center"/>
    </xf>
    <xf numFmtId="0" fontId="3" fillId="0" borderId="0" xfId="327" applyFont="1" applyAlignment="1">
      <alignment horizontal="left" vertical="center"/>
    </xf>
    <xf numFmtId="0" fontId="3" fillId="0" borderId="0" xfId="328" applyFont="1" applyAlignment="1">
      <alignment horizontal="right" vertical="center"/>
    </xf>
    <xf numFmtId="0" fontId="3" fillId="0" borderId="1" xfId="328" applyFont="1" applyBorder="1" applyAlignment="1">
      <alignment horizontal="center" vertical="center"/>
    </xf>
    <xf numFmtId="0" fontId="3" fillId="0" borderId="5" xfId="328" applyFont="1" applyBorder="1" applyAlignment="1">
      <alignment horizontal="center" vertical="center"/>
    </xf>
    <xf numFmtId="0" fontId="3" fillId="0" borderId="6" xfId="328" applyFont="1" applyBorder="1" applyAlignment="1">
      <alignment horizontal="center" vertical="center"/>
    </xf>
    <xf numFmtId="0" fontId="3" fillId="0" borderId="4" xfId="328" applyFont="1" applyBorder="1" applyAlignment="1">
      <alignment horizontal="center" vertical="center"/>
    </xf>
    <xf numFmtId="0" fontId="3" fillId="0" borderId="5" xfId="328" applyFont="1" applyBorder="1" applyAlignment="1">
      <alignment horizontal="center" vertical="center" wrapText="1"/>
    </xf>
    <xf numFmtId="0" fontId="3" fillId="0" borderId="4" xfId="328" applyFont="1" applyBorder="1" applyAlignment="1">
      <alignment horizontal="center" vertical="center" wrapText="1"/>
    </xf>
    <xf numFmtId="0" fontId="3" fillId="0" borderId="5" xfId="327" applyFont="1" applyBorder="1" applyAlignment="1">
      <alignment horizontal="center" vertical="center"/>
    </xf>
    <xf numFmtId="0" fontId="3" fillId="0" borderId="6" xfId="327" applyFont="1" applyBorder="1" applyAlignment="1">
      <alignment horizontal="center" vertical="center"/>
    </xf>
    <xf numFmtId="0" fontId="3" fillId="0" borderId="4" xfId="327" applyFont="1" applyBorder="1" applyAlignment="1">
      <alignment horizontal="center" vertical="center"/>
    </xf>
    <xf numFmtId="0" fontId="3" fillId="0" borderId="1" xfId="327" applyFont="1" applyBorder="1">
      <alignment vertical="center"/>
    </xf>
    <xf numFmtId="0" fontId="3" fillId="0" borderId="1" xfId="327" applyFont="1" applyBorder="1" applyAlignment="1">
      <alignment horizontal="center" vertical="center"/>
    </xf>
    <xf numFmtId="0" fontId="3" fillId="0" borderId="1" xfId="328" applyFont="1" applyBorder="1" applyAlignment="1">
      <alignment horizontal="center" vertical="center" wrapText="1"/>
    </xf>
    <xf numFmtId="0" fontId="3" fillId="0" borderId="5" xfId="327" applyFont="1" applyBorder="1" applyAlignment="1">
      <alignment horizontal="left" vertical="center" wrapText="1"/>
    </xf>
    <xf numFmtId="0" fontId="3" fillId="0" borderId="6" xfId="327" applyFont="1" applyBorder="1" applyAlignment="1">
      <alignment horizontal="left" vertical="center"/>
    </xf>
    <xf numFmtId="0" fontId="3" fillId="0" borderId="4" xfId="327" applyFont="1" applyBorder="1" applyAlignment="1">
      <alignment horizontal="left" vertical="center"/>
    </xf>
    <xf numFmtId="0" fontId="3" fillId="0" borderId="6" xfId="327" applyFont="1" applyBorder="1" applyAlignment="1">
      <alignment horizontal="left" vertical="center" wrapText="1"/>
    </xf>
    <xf numFmtId="0" fontId="3" fillId="0" borderId="4" xfId="327" applyFont="1" applyBorder="1" applyAlignment="1">
      <alignment horizontal="left" vertical="center" wrapText="1"/>
    </xf>
    <xf numFmtId="49" fontId="3" fillId="0" borderId="1" xfId="328" applyNumberFormat="1" applyFont="1" applyBorder="1" applyAlignment="1">
      <alignment horizontal="center" vertical="center"/>
    </xf>
    <xf numFmtId="0" fontId="3" fillId="0" borderId="1" xfId="327" applyFont="1" applyBorder="1" applyAlignment="1">
      <alignment horizontal="center" vertical="center" textRotation="255"/>
    </xf>
    <xf numFmtId="0" fontId="3" fillId="0" borderId="5" xfId="328" applyFont="1" applyBorder="1" applyAlignment="1">
      <alignment horizontal="left" vertical="center" wrapText="1"/>
    </xf>
    <xf numFmtId="0" fontId="3" fillId="0" borderId="6" xfId="328" applyFont="1" applyBorder="1" applyAlignment="1">
      <alignment horizontal="left" vertical="center" wrapText="1"/>
    </xf>
    <xf numFmtId="0" fontId="3" fillId="0" borderId="4" xfId="328" applyFont="1" applyBorder="1" applyAlignment="1">
      <alignment horizontal="left" vertical="center" wrapText="1"/>
    </xf>
    <xf numFmtId="0" fontId="3" fillId="0" borderId="1" xfId="328" applyFont="1" applyBorder="1" applyAlignment="1">
      <alignment horizontal="center" vertical="center" textRotation="255" wrapText="1"/>
    </xf>
    <xf numFmtId="0" fontId="3" fillId="0" borderId="1" xfId="328" applyFont="1" applyBorder="1" applyAlignment="1">
      <alignment horizontal="left" vertical="center" wrapText="1"/>
    </xf>
    <xf numFmtId="0" fontId="3" fillId="0" borderId="1" xfId="328" applyFont="1" applyBorder="1" applyAlignment="1">
      <alignment horizontal="left" vertical="center"/>
    </xf>
    <xf numFmtId="9" fontId="3" fillId="0" borderId="1" xfId="328" applyNumberFormat="1" applyFont="1" applyBorder="1" applyAlignment="1">
      <alignment horizontal="left" vertical="center"/>
    </xf>
    <xf numFmtId="0" fontId="3" fillId="0" borderId="1" xfId="328" applyFont="1" applyFill="1" applyBorder="1" applyAlignment="1">
      <alignment horizontal="left" vertical="center"/>
    </xf>
    <xf numFmtId="9" fontId="3" fillId="0" borderId="1" xfId="328" applyNumberFormat="1" applyFont="1" applyBorder="1" applyAlignment="1">
      <alignment horizontal="center" vertical="center"/>
    </xf>
    <xf numFmtId="0" fontId="3" fillId="0" borderId="0" xfId="328" applyFont="1" applyAlignment="1">
      <alignment vertical="center"/>
    </xf>
    <xf numFmtId="0" fontId="3" fillId="0" borderId="0" xfId="328" applyFont="1" applyAlignment="1">
      <alignment horizontal="left" vertical="center"/>
    </xf>
    <xf numFmtId="0" fontId="3" fillId="0" borderId="7" xfId="327" applyFont="1" applyBorder="1" applyAlignment="1">
      <alignment vertical="center"/>
    </xf>
    <xf numFmtId="0" fontId="17" fillId="0" borderId="7" xfId="327" applyFont="1" applyBorder="1" applyAlignment="1">
      <alignment vertical="center"/>
    </xf>
    <xf numFmtId="0" fontId="3" fillId="0" borderId="0" xfId="327" applyFont="1">
      <alignment vertical="center"/>
    </xf>
    <xf numFmtId="0" fontId="3" fillId="0" borderId="1" xfId="327"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12" xfId="328" applyFont="1" applyBorder="1" applyAlignment="1">
      <alignment horizontal="left" vertical="top" wrapText="1"/>
    </xf>
    <xf numFmtId="0" fontId="3" fillId="0" borderId="9" xfId="328" applyFont="1" applyBorder="1" applyAlignment="1">
      <alignment horizontal="left" vertical="top" wrapText="1"/>
    </xf>
    <xf numFmtId="0" fontId="3" fillId="0" borderId="14" xfId="328" applyFont="1" applyBorder="1" applyAlignment="1">
      <alignment horizontal="left" vertical="top" wrapText="1"/>
    </xf>
    <xf numFmtId="0" fontId="3" fillId="0" borderId="1" xfId="0" applyFont="1" applyFill="1" applyBorder="1" applyAlignment="1">
      <alignment vertical="center" textRotation="255"/>
    </xf>
    <xf numFmtId="0" fontId="3" fillId="0" borderId="8" xfId="328" applyFont="1" applyBorder="1" applyAlignment="1">
      <alignment horizontal="center" vertical="center" textRotation="255" wrapText="1"/>
    </xf>
    <xf numFmtId="0" fontId="3" fillId="0" borderId="11" xfId="328" applyFont="1" applyBorder="1" applyAlignment="1">
      <alignment horizontal="center" vertical="center" textRotation="255"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2" xfId="328" applyFont="1" applyBorder="1" applyAlignment="1">
      <alignment horizontal="center" vertical="center" textRotation="255"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328" applyNumberFormat="1" applyFont="1" applyBorder="1" applyAlignment="1">
      <alignment horizontal="left" vertical="center" wrapText="1"/>
    </xf>
    <xf numFmtId="0" fontId="3" fillId="0" borderId="6" xfId="328" applyNumberFormat="1" applyFont="1" applyBorder="1" applyAlignment="1">
      <alignment horizontal="left" vertical="center" wrapText="1"/>
    </xf>
    <xf numFmtId="0" fontId="3" fillId="0" borderId="4" xfId="328" applyNumberFormat="1" applyFont="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4" xfId="0" applyFont="1" applyFill="1" applyBorder="1" applyAlignment="1">
      <alignment horizontal="center" vertical="center"/>
    </xf>
    <xf numFmtId="0" fontId="3" fillId="3"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pplyProtection="1">
      <alignment vertical="center" shrinkToFit="1"/>
    </xf>
    <xf numFmtId="0" fontId="17" fillId="0" borderId="1"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0" fillId="0" borderId="0" xfId="0" applyAlignment="1">
      <alignment vertical="center" wrapText="1"/>
    </xf>
    <xf numFmtId="0" fontId="0" fillId="0" borderId="0" xfId="0" applyNumberFormat="1"/>
    <xf numFmtId="0" fontId="0" fillId="0" borderId="0" xfId="0" applyNumberFormat="1" applyFont="1" applyFill="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1"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 fontId="3" fillId="0" borderId="1" xfId="0" applyNumberFormat="1" applyFont="1" applyFill="1" applyBorder="1" applyAlignment="1" applyProtection="1">
      <alignment horizontal="center" vertical="center"/>
      <protection locked="0"/>
    </xf>
    <xf numFmtId="0" fontId="6" fillId="0" borderId="1" xfId="14" applyNumberFormat="1" applyFont="1" applyBorder="1" applyAlignment="1">
      <alignment vertical="center"/>
    </xf>
    <xf numFmtId="49" fontId="8" fillId="0" borderId="2" xfId="0" applyNumberFormat="1" applyFont="1" applyFill="1" applyBorder="1" applyAlignment="1" applyProtection="1">
      <alignment horizontal="left" vertical="center"/>
    </xf>
    <xf numFmtId="1" fontId="3" fillId="0" borderId="1" xfId="0" applyNumberFormat="1" applyFont="1" applyFill="1" applyBorder="1" applyAlignment="1" applyProtection="1">
      <alignment horizontal="left" vertical="center"/>
      <protection locked="0"/>
    </xf>
    <xf numFmtId="0" fontId="6" fillId="0" borderId="1" xfId="180" applyFont="1" applyBorder="1" applyAlignment="1">
      <alignment horizontal="left" vertical="center" indent="1"/>
    </xf>
    <xf numFmtId="49" fontId="8"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right" vertical="center"/>
    </xf>
    <xf numFmtId="0" fontId="0" fillId="0" borderId="0" xfId="290" applyFont="1" applyFill="1" applyAlignment="1">
      <alignment horizontal="right"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192" fontId="3" fillId="0" borderId="1" xfId="14" applyNumberFormat="1" applyFont="1" applyBorder="1" applyAlignment="1">
      <alignment vertical="center"/>
    </xf>
    <xf numFmtId="1" fontId="19" fillId="0" borderId="1" xfId="0" applyNumberFormat="1" applyFont="1" applyFill="1" applyBorder="1" applyAlignment="1" applyProtection="1">
      <alignment vertical="center"/>
      <protection locked="0"/>
    </xf>
    <xf numFmtId="192" fontId="3" fillId="0" borderId="1" xfId="14" applyNumberFormat="1" applyFont="1" applyFill="1" applyBorder="1" applyAlignment="1">
      <alignment vertical="center"/>
    </xf>
    <xf numFmtId="0" fontId="3" fillId="3" borderId="1" xfId="90" applyNumberFormat="1" applyFont="1" applyFill="1" applyBorder="1" applyAlignment="1" applyProtection="1">
      <alignment horizontal="left" vertical="center"/>
    </xf>
    <xf numFmtId="0" fontId="2" fillId="0" borderId="1" xfId="0" applyFont="1" applyFill="1" applyBorder="1" applyAlignment="1">
      <alignment vertical="center"/>
    </xf>
    <xf numFmtId="3" fontId="2" fillId="0" borderId="1" xfId="0" applyNumberFormat="1" applyFont="1" applyFill="1" applyBorder="1" applyAlignment="1" applyProtection="1">
      <alignment vertical="center"/>
    </xf>
    <xf numFmtId="0" fontId="2" fillId="2" borderId="1" xfId="0" applyFont="1" applyFill="1" applyBorder="1" applyAlignment="1">
      <alignment vertical="center"/>
    </xf>
    <xf numFmtId="0" fontId="19" fillId="0" borderId="1" xfId="0" applyFont="1" applyFill="1" applyBorder="1" applyAlignment="1">
      <alignment horizontal="center" vertical="center"/>
    </xf>
    <xf numFmtId="192" fontId="2" fillId="0" borderId="0" xfId="0" applyNumberFormat="1" applyFont="1" applyFill="1" applyAlignment="1">
      <alignment vertical="center"/>
    </xf>
    <xf numFmtId="192" fontId="0" fillId="0" borderId="0" xfId="0" applyNumberFormat="1" applyFont="1" applyFill="1" applyAlignment="1">
      <alignment vertical="center"/>
    </xf>
    <xf numFmtId="0" fontId="2" fillId="0" borderId="0" xfId="0" applyFont="1"/>
    <xf numFmtId="0" fontId="0" fillId="5" borderId="0" xfId="0" applyFill="1"/>
    <xf numFmtId="0" fontId="3" fillId="0" borderId="0" xfId="0" applyFont="1" applyBorder="1" applyAlignment="1">
      <alignment vertical="center"/>
    </xf>
    <xf numFmtId="0" fontId="16" fillId="0" borderId="0" xfId="0" applyFont="1" applyAlignment="1">
      <alignment horizontal="center" vertical="center"/>
    </xf>
    <xf numFmtId="0" fontId="16" fillId="2" borderId="0" xfId="0" applyFont="1" applyFill="1" applyAlignment="1">
      <alignment horizontal="center" vertical="center"/>
    </xf>
    <xf numFmtId="0" fontId="16" fillId="5" borderId="0" xfId="0" applyFont="1" applyFill="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left" vertical="center"/>
    </xf>
    <xf numFmtId="3" fontId="3" fillId="2" borderId="5" xfId="259" applyNumberFormat="1" applyFont="1" applyFill="1" applyBorder="1" applyAlignment="1" applyProtection="1">
      <alignment horizontal="right" vertical="center"/>
    </xf>
    <xf numFmtId="179" fontId="3" fillId="0" borderId="1" xfId="14" applyNumberFormat="1" applyFont="1" applyBorder="1" applyAlignment="1">
      <alignment horizontal="center" vertical="center"/>
    </xf>
    <xf numFmtId="0" fontId="2" fillId="0" borderId="1" xfId="0" applyFont="1" applyBorder="1" applyAlignment="1" applyProtection="1">
      <alignment vertical="center"/>
      <protection locked="0"/>
    </xf>
    <xf numFmtId="3" fontId="3" fillId="0" borderId="1" xfId="254" applyNumberFormat="1" applyFont="1" applyFill="1" applyBorder="1" applyAlignment="1" applyProtection="1">
      <alignment horizontal="right" vertical="center"/>
    </xf>
    <xf numFmtId="3" fontId="3" fillId="2" borderId="1" xfId="254" applyNumberFormat="1" applyFont="1" applyFill="1" applyBorder="1" applyAlignment="1" applyProtection="1">
      <alignment horizontal="right" vertical="center"/>
    </xf>
    <xf numFmtId="192" fontId="3" fillId="5" borderId="1" xfId="14" applyNumberFormat="1" applyFont="1" applyFill="1" applyBorder="1" applyAlignment="1">
      <alignment vertical="center"/>
    </xf>
    <xf numFmtId="0" fontId="2" fillId="0" borderId="1" xfId="0" applyFont="1" applyFill="1" applyBorder="1" applyAlignment="1" applyProtection="1">
      <alignment vertical="center"/>
      <protection locked="0"/>
    </xf>
    <xf numFmtId="4" fontId="8" fillId="0" borderId="0" xfId="257" applyNumberFormat="1" applyFont="1" applyFill="1" applyBorder="1" applyAlignment="1" applyProtection="1">
      <alignment horizontal="right" vertical="center"/>
    </xf>
    <xf numFmtId="192" fontId="0" fillId="2" borderId="0" xfId="0" applyNumberFormat="1" applyFill="1"/>
    <xf numFmtId="4" fontId="8" fillId="2" borderId="0" xfId="257" applyNumberFormat="1" applyFont="1" applyFill="1" applyBorder="1" applyAlignment="1" applyProtection="1">
      <alignment horizontal="right" vertical="center"/>
    </xf>
    <xf numFmtId="0" fontId="2" fillId="0" borderId="0" xfId="0" applyFont="1" applyAlignment="1">
      <alignment wrapText="1"/>
    </xf>
    <xf numFmtId="0" fontId="2" fillId="0" borderId="0" xfId="0" applyFont="1" applyFill="1" applyBorder="1" applyAlignment="1">
      <alignment horizontal="center" vertical="center" wrapText="1"/>
    </xf>
    <xf numFmtId="0" fontId="2" fillId="0" borderId="0" xfId="0" applyNumberFormat="1" applyFont="1" applyBorder="1"/>
    <xf numFmtId="0" fontId="2" fillId="0" borderId="0" xfId="0" applyFont="1" applyBorder="1"/>
    <xf numFmtId="0" fontId="3" fillId="2" borderId="0" xfId="259" applyNumberFormat="1" applyFont="1" applyFill="1" applyBorder="1" applyAlignment="1" applyProtection="1">
      <alignment horizontal="right" vertical="center"/>
    </xf>
    <xf numFmtId="0" fontId="0" fillId="0" borderId="0" xfId="0" applyFont="1" applyBorder="1"/>
    <xf numFmtId="0" fontId="0" fillId="0" borderId="0" xfId="0" applyNumberFormat="1" applyBorder="1"/>
    <xf numFmtId="0" fontId="2" fillId="3" borderId="0" xfId="0" applyFont="1" applyFill="1"/>
    <xf numFmtId="0" fontId="19" fillId="0" borderId="0" xfId="0" applyFont="1" applyAlignment="1">
      <alignment horizontal="center"/>
    </xf>
    <xf numFmtId="0" fontId="0" fillId="2" borderId="0" xfId="0" applyFont="1" applyFill="1"/>
    <xf numFmtId="0" fontId="16" fillId="2" borderId="0" xfId="0" applyFont="1" applyFill="1" applyAlignment="1">
      <alignment horizontal="center"/>
    </xf>
    <xf numFmtId="0" fontId="0" fillId="0" borderId="7" xfId="0" applyFont="1" applyBorder="1" applyAlignment="1">
      <alignment horizontal="right" vertical="center"/>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 fillId="0" borderId="1" xfId="0" applyFont="1" applyBorder="1" applyAlignment="1">
      <alignment vertical="center"/>
    </xf>
    <xf numFmtId="179" fontId="3" fillId="0" borderId="1" xfId="14" applyNumberFormat="1" applyFont="1" applyBorder="1" applyAlignment="1">
      <alignment vertical="center"/>
    </xf>
    <xf numFmtId="178" fontId="3" fillId="0" borderId="1" xfId="0" applyNumberFormat="1" applyFont="1" applyBorder="1" applyAlignment="1">
      <alignment vertical="center"/>
    </xf>
    <xf numFmtId="178" fontId="3" fillId="0" borderId="1" xfId="0" applyNumberFormat="1" applyFont="1" applyBorder="1" applyAlignment="1">
      <alignment horizontal="right" vertical="center"/>
    </xf>
    <xf numFmtId="0" fontId="2" fillId="3" borderId="1" xfId="0" applyFont="1" applyFill="1" applyBorder="1" applyAlignment="1">
      <alignment vertical="center"/>
    </xf>
    <xf numFmtId="179" fontId="3" fillId="3" borderId="1" xfId="14" applyNumberFormat="1" applyFont="1" applyFill="1" applyBorder="1" applyAlignment="1">
      <alignment vertical="center"/>
    </xf>
    <xf numFmtId="179" fontId="3" fillId="0" borderId="1" xfId="14" applyNumberFormat="1" applyFont="1" applyBorder="1" applyAlignment="1">
      <alignment horizontal="right" vertical="center"/>
    </xf>
    <xf numFmtId="0" fontId="19" fillId="0" borderId="1" xfId="0" applyFont="1" applyBorder="1" applyAlignment="1">
      <alignment horizontal="center" vertical="center"/>
    </xf>
    <xf numFmtId="192" fontId="17" fillId="2" borderId="1" xfId="14" applyNumberFormat="1" applyFont="1" applyFill="1" applyBorder="1" applyAlignment="1">
      <alignment horizontal="center" vertical="center"/>
    </xf>
    <xf numFmtId="179" fontId="17" fillId="0" borderId="1" xfId="14" applyNumberFormat="1" applyFont="1" applyBorder="1" applyAlignment="1">
      <alignment vertical="center"/>
    </xf>
    <xf numFmtId="178" fontId="17" fillId="0" borderId="1" xfId="0" applyNumberFormat="1" applyFont="1" applyBorder="1" applyAlignment="1">
      <alignment vertical="center"/>
    </xf>
    <xf numFmtId="0" fontId="0" fillId="3" borderId="0" xfId="0" applyFill="1"/>
    <xf numFmtId="0" fontId="2" fillId="0" borderId="7" xfId="0" applyFont="1" applyBorder="1" applyAlignment="1">
      <alignment horizontal="right" vertical="center"/>
    </xf>
    <xf numFmtId="0" fontId="21" fillId="3" borderId="1" xfId="0" applyFont="1" applyFill="1" applyBorder="1" applyAlignment="1">
      <alignment horizontal="center" vertical="center" wrapText="1"/>
    </xf>
    <xf numFmtId="178" fontId="3" fillId="3" borderId="1" xfId="0" applyNumberFormat="1" applyFont="1" applyFill="1" applyBorder="1" applyAlignment="1">
      <alignment vertical="center"/>
    </xf>
    <xf numFmtId="192" fontId="17" fillId="0" borderId="1" xfId="14" applyNumberFormat="1" applyFont="1" applyBorder="1" applyAlignment="1">
      <alignment horizontal="center" vertical="center"/>
    </xf>
    <xf numFmtId="192" fontId="3" fillId="3" borderId="1" xfId="14" applyNumberFormat="1" applyFont="1" applyFill="1" applyBorder="1" applyAlignment="1">
      <alignment vertical="center"/>
    </xf>
    <xf numFmtId="0" fontId="2" fillId="2" borderId="0" xfId="0" applyFont="1" applyFill="1" applyAlignment="1">
      <alignment horizontal="right" vertical="center"/>
    </xf>
    <xf numFmtId="0" fontId="2" fillId="3" borderId="1" xfId="0" applyFont="1" applyFill="1" applyBorder="1" applyAlignment="1">
      <alignment horizontal="center" vertical="center" wrapText="1"/>
    </xf>
    <xf numFmtId="0" fontId="19" fillId="0" borderId="1" xfId="0" applyFont="1" applyBorder="1" applyAlignment="1">
      <alignment vertical="center"/>
    </xf>
    <xf numFmtId="0" fontId="0" fillId="2" borderId="1" xfId="0" applyFill="1" applyBorder="1" applyAlignment="1">
      <alignment vertical="center"/>
    </xf>
    <xf numFmtId="0" fontId="0" fillId="3" borderId="1" xfId="0" applyFill="1" applyBorder="1" applyAlignment="1">
      <alignment vertical="center"/>
    </xf>
    <xf numFmtId="0" fontId="22" fillId="0" borderId="1" xfId="0" applyFont="1" applyBorder="1" applyAlignment="1">
      <alignment vertical="center"/>
    </xf>
    <xf numFmtId="192" fontId="17" fillId="2" borderId="1" xfId="14" applyNumberFormat="1" applyFont="1" applyFill="1" applyBorder="1" applyAlignment="1">
      <alignment vertical="center"/>
    </xf>
    <xf numFmtId="192" fontId="17" fillId="3" borderId="1" xfId="14" applyNumberFormat="1" applyFont="1" applyFill="1" applyBorder="1" applyAlignment="1">
      <alignment vertical="center"/>
    </xf>
    <xf numFmtId="192" fontId="0" fillId="0" borderId="0" xfId="0" applyNumberFormat="1"/>
    <xf numFmtId="0" fontId="22" fillId="0" borderId="1" xfId="0" applyFont="1" applyBorder="1" applyAlignment="1">
      <alignment horizontal="left" vertical="center"/>
    </xf>
    <xf numFmtId="192" fontId="17" fillId="0" borderId="1" xfId="14" applyNumberFormat="1" applyFont="1" applyFill="1" applyBorder="1" applyAlignment="1">
      <alignment vertical="center"/>
    </xf>
    <xf numFmtId="0" fontId="23" fillId="0" borderId="0" xfId="0" applyFont="1" applyAlignment="1" applyProtection="1">
      <alignment vertical="center"/>
      <protection locked="0"/>
    </xf>
    <xf numFmtId="0" fontId="24" fillId="0" borderId="0" xfId="0" applyFont="1" applyAlignment="1" applyProtection="1">
      <alignment vertical="center"/>
      <protection locked="0"/>
    </xf>
    <xf numFmtId="0" fontId="0" fillId="0" borderId="0" xfId="0" applyAlignment="1" applyProtection="1">
      <alignment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vertical="center"/>
      <protection locked="0"/>
    </xf>
    <xf numFmtId="0" fontId="23" fillId="2" borderId="0" xfId="0" applyFont="1" applyFill="1" applyAlignment="1" applyProtection="1">
      <alignmen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distributed" vertical="center"/>
      <protection locked="0"/>
    </xf>
    <xf numFmtId="0" fontId="31"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57" fontId="32" fillId="0" borderId="0" xfId="0" applyNumberFormat="1" applyFont="1" applyAlignment="1" applyProtection="1">
      <alignment horizontal="center" vertical="center"/>
      <protection locked="0"/>
    </xf>
    <xf numFmtId="194" fontId="33" fillId="0" borderId="0" xfId="0" applyNumberFormat="1" applyFont="1" applyFill="1" applyBorder="1" applyAlignment="1" applyProtection="1">
      <alignment horizontal="center" vertical="center"/>
      <protection locked="0"/>
    </xf>
  </cellXfs>
  <cellStyles count="329">
    <cellStyle name="常规" xfId="0" builtinId="0"/>
    <cellStyle name="货币[0]" xfId="1" builtinId="7"/>
    <cellStyle name="20% - 强调文字颜色 3" xfId="2" builtinId="38"/>
    <cellStyle name="数字 3 2" xfId="3"/>
    <cellStyle name="输入" xfId="4" builtinId="20"/>
    <cellStyle name="Currency [0] 3 2" xfId="5"/>
    <cellStyle name="货币" xfId="6" builtinId="4"/>
    <cellStyle name="常规 39" xfId="7"/>
    <cellStyle name="常规 2 2 4" xfId="8"/>
    <cellStyle name="千位分隔[0]" xfId="9" builtinId="6"/>
    <cellStyle name="常规 3 4 3" xfId="10"/>
    <cellStyle name="40% - 强调文字颜色 3" xfId="11" builtinId="39"/>
    <cellStyle name="常规 31 2" xfId="12"/>
    <cellStyle name="常规 26 2" xfId="13"/>
    <cellStyle name="千位分隔" xfId="14" builtinId="3"/>
    <cellStyle name="常规 7 3" xfId="15"/>
    <cellStyle name="差" xfId="16" builtinId="27"/>
    <cellStyle name="超链接" xfId="17" builtinId="8"/>
    <cellStyle name="Comma [0] 3" xfId="18"/>
    <cellStyle name="60% - 强调文字颜色 3" xfId="19" builtinId="40"/>
    <cellStyle name="百分比" xfId="20" builtinId="5"/>
    <cellStyle name="已访问的超链接" xfId="21" builtinId="9"/>
    <cellStyle name="注释" xfId="22" builtinId="10"/>
    <cellStyle name="常规 6" xfId="23"/>
    <cellStyle name="常规 3 6 2" xfId="24"/>
    <cellStyle name="Comma [0] 2" xfId="25"/>
    <cellStyle name="警告文本" xfId="26" builtinId="11"/>
    <cellStyle name="差_★2014年预算表格（向人大报告20140218） 3" xfId="27"/>
    <cellStyle name="60% - 强调文字颜色 2" xfId="28" builtinId="36"/>
    <cellStyle name="标题 4" xfId="29" builtinId="19"/>
    <cellStyle name="千位分隔 3 2" xfId="30"/>
    <cellStyle name="_ET_STYLE_NoName_00_" xfId="31"/>
    <cellStyle name="常规 5 2" xfId="32"/>
    <cellStyle name="60% - 强调文字颜色 2 2 2" xfId="33"/>
    <cellStyle name="标题" xfId="34" builtinId="15"/>
    <cellStyle name="解释性文本" xfId="35" builtinId="53"/>
    <cellStyle name="标题 1" xfId="36" builtinId="16"/>
    <cellStyle name="常规 5 2 2" xfId="37"/>
    <cellStyle name="60% - 强调文字颜色 2 2 2 2" xfId="38"/>
    <cellStyle name="标题 2" xfId="39" builtinId="17"/>
    <cellStyle name="好_★2014年预算表格（向人大报告20140218） 3" xfId="40"/>
    <cellStyle name="60% - 强调文字颜色 1" xfId="41" builtinId="32"/>
    <cellStyle name="标题 3" xfId="42" builtinId="18"/>
    <cellStyle name="60% - 强调文字颜色 4" xfId="43" builtinId="44"/>
    <cellStyle name="好_★2014年预算表格（向人大报告20140218） 2 2 2" xfId="44"/>
    <cellStyle name="输出" xfId="45" builtinId="21"/>
    <cellStyle name="常规 31" xfId="46"/>
    <cellStyle name="常规 26" xfId="47"/>
    <cellStyle name="计算" xfId="48" builtinId="22"/>
    <cellStyle name="检查单元格" xfId="49" builtinId="23"/>
    <cellStyle name="常规 8 3" xfId="50"/>
    <cellStyle name="20% - 强调文字颜色 6" xfId="51" builtinId="50"/>
    <cellStyle name="Currency [0]" xfId="52"/>
    <cellStyle name="强调文字颜色 2" xfId="53" builtinId="33"/>
    <cellStyle name="表标题 2 2" xfId="54"/>
    <cellStyle name="链接单元格" xfId="55" builtinId="24"/>
    <cellStyle name="汇总" xfId="56" builtinId="25"/>
    <cellStyle name="好" xfId="57" builtinId="26"/>
    <cellStyle name="适中" xfId="58" builtinId="28"/>
    <cellStyle name="常规 8 2" xfId="59"/>
    <cellStyle name="20% - 强调文字颜色 5" xfId="60" builtinId="46"/>
    <cellStyle name="强调文字颜色 1" xfId="61" builtinId="29"/>
    <cellStyle name="20% - 强调文字颜色 1" xfId="62" builtinId="30"/>
    <cellStyle name="40% - 强调文字颜色 1" xfId="63" builtinId="31"/>
    <cellStyle name="20% - 强调文字颜色 2" xfId="64" builtinId="34"/>
    <cellStyle name="40% - 强调文字颜色 2" xfId="65" builtinId="35"/>
    <cellStyle name="千位分隔[0] 2" xfId="66"/>
    <cellStyle name="常规 3 4 3 2" xfId="67"/>
    <cellStyle name="强调文字颜色 3" xfId="68" builtinId="37"/>
    <cellStyle name="千位分隔[0] 3" xfId="69"/>
    <cellStyle name="强调文字颜色 4" xfId="70" builtinId="41"/>
    <cellStyle name="20% - 强调文字颜色 4" xfId="71" builtinId="42"/>
    <cellStyle name="40% - 强调文字颜色 4" xfId="72" builtinId="43"/>
    <cellStyle name="千位分隔[0] 4" xfId="73"/>
    <cellStyle name="强调文字颜色 5" xfId="74" builtinId="45"/>
    <cellStyle name="常规 2 5 3 2" xfId="75"/>
    <cellStyle name="40% - 强调文字颜色 5" xfId="76" builtinId="47"/>
    <cellStyle name="60% - 强调文字颜色 5" xfId="77" builtinId="48"/>
    <cellStyle name="强调文字颜色 6" xfId="78" builtinId="49"/>
    <cellStyle name="40% - 强调文字颜色 6" xfId="79" builtinId="51"/>
    <cellStyle name="60% - 强调文字颜色 6" xfId="80" builtinId="52"/>
    <cellStyle name="Calc Currency (0)" xfId="81"/>
    <cellStyle name="常规 5 3" xfId="82"/>
    <cellStyle name="60% - 强调文字颜色 2 2 3" xfId="83"/>
    <cellStyle name="20% - 强调文字颜色 6 2 3" xfId="84"/>
    <cellStyle name="20% - 强调文字颜色 6 2 2 2" xfId="85"/>
    <cellStyle name="20% - 强调文字颜色 6 2" xfId="86"/>
    <cellStyle name="20% - 强调文字颜色 6 2 2" xfId="87"/>
    <cellStyle name="后继超链接" xfId="88"/>
    <cellStyle name="Comma [0] 2 2" xfId="89"/>
    <cellStyle name="常规 5" xfId="90"/>
    <cellStyle name="60% - 强调文字颜色 2 2" xfId="91"/>
    <cellStyle name="常规 3 6" xfId="92"/>
    <cellStyle name="Comma [0]" xfId="93"/>
    <cellStyle name="常规 3 3 3" xfId="94"/>
    <cellStyle name="ColLevel_0" xfId="95"/>
    <cellStyle name="Comma [0] 3 2" xfId="96"/>
    <cellStyle name="小数 2 2 2" xfId="97"/>
    <cellStyle name="Comma [0] 4" xfId="98"/>
    <cellStyle name="comma zerodec" xfId="99"/>
    <cellStyle name="常规 2 2" xfId="100"/>
    <cellStyle name="Comma_1995" xfId="101"/>
    <cellStyle name="Currency [0] 2" xfId="102"/>
    <cellStyle name="Currency [0] 2 2" xfId="103"/>
    <cellStyle name="Currency [0] 3" xfId="104"/>
    <cellStyle name="Currency [0] 4" xfId="105"/>
    <cellStyle name="Currency_1995" xfId="106"/>
    <cellStyle name="常规 13" xfId="107"/>
    <cellStyle name="Currency1" xfId="108"/>
    <cellStyle name="常规 2 2 4 2" xfId="109"/>
    <cellStyle name="Date" xfId="110"/>
    <cellStyle name="Dollar (zero dec)" xfId="111"/>
    <cellStyle name="常规 33 2" xfId="112"/>
    <cellStyle name="常规 28 2" xfId="113"/>
    <cellStyle name="Fixed" xfId="114"/>
    <cellStyle name="常规 3 5 2" xfId="115"/>
    <cellStyle name="Header1" xfId="116"/>
    <cellStyle name="Header2" xfId="117"/>
    <cellStyle name="Header2 2" xfId="118"/>
    <cellStyle name="Header2 3" xfId="119"/>
    <cellStyle name="HEADING1" xfId="120"/>
    <cellStyle name="HEADING2" xfId="121"/>
    <cellStyle name="no dec" xfId="122"/>
    <cellStyle name="Norma,_laroux_4_营业在建 (2)_E21" xfId="123"/>
    <cellStyle name="Normal_#10-Headcount" xfId="124"/>
    <cellStyle name="常规 3 4" xfId="125"/>
    <cellStyle name="Percent_laroux" xfId="126"/>
    <cellStyle name="RowLevel_0" xfId="127"/>
    <cellStyle name="Total" xfId="128"/>
    <cellStyle name="表标题 3" xfId="129"/>
    <cellStyle name="Total 2" xfId="130"/>
    <cellStyle name="百分比 2" xfId="131"/>
    <cellStyle name="百分比 3" xfId="132"/>
    <cellStyle name="千位[0]_，" xfId="133"/>
    <cellStyle name="表标题" xfId="134"/>
    <cellStyle name="表标题 2" xfId="135"/>
    <cellStyle name="表标题 2 2 2" xfId="136"/>
    <cellStyle name="表标题 2 3" xfId="137"/>
    <cellStyle name="表标题 3 2" xfId="138"/>
    <cellStyle name="表标题 4" xfId="139"/>
    <cellStyle name="常规 4 4" xfId="140"/>
    <cellStyle name="常规 4 2 2" xfId="141"/>
    <cellStyle name="差_★2014年预算表格（向人大报告20140218）" xfId="142"/>
    <cellStyle name="常规 6 4" xfId="143"/>
    <cellStyle name="常规 4 4 2" xfId="144"/>
    <cellStyle name="常规 4 2 2 2" xfId="145"/>
    <cellStyle name="差_★2014年预算表格（向人大报告20140218） 2" xfId="146"/>
    <cellStyle name="常规 22" xfId="147"/>
    <cellStyle name="常规 17" xfId="148"/>
    <cellStyle name="差_★2014年预算表格（向人大报告20140218） 2 2" xfId="149"/>
    <cellStyle name="常规 21 2" xfId="150"/>
    <cellStyle name="常规 16 2" xfId="151"/>
    <cellStyle name="常规 10" xfId="152"/>
    <cellStyle name="常规 10 2" xfId="153"/>
    <cellStyle name="常规 11" xfId="154"/>
    <cellStyle name="常规 11 2" xfId="155"/>
    <cellStyle name="常规 12" xfId="156"/>
    <cellStyle name="常规 12 2" xfId="157"/>
    <cellStyle name="常规 13 2" xfId="158"/>
    <cellStyle name="常规 14" xfId="159"/>
    <cellStyle name="常规 14 2" xfId="160"/>
    <cellStyle name="常规 20" xfId="161"/>
    <cellStyle name="常规 15" xfId="162"/>
    <cellStyle name="常规 20 2" xfId="163"/>
    <cellStyle name="常规 15 2" xfId="164"/>
    <cellStyle name="常规 21" xfId="165"/>
    <cellStyle name="常规 16" xfId="166"/>
    <cellStyle name="常规 22 2" xfId="167"/>
    <cellStyle name="常规 17 2" xfId="168"/>
    <cellStyle name="常规 23" xfId="169"/>
    <cellStyle name="常规 18" xfId="170"/>
    <cellStyle name="常规 23 2" xfId="171"/>
    <cellStyle name="常规 18 2" xfId="172"/>
    <cellStyle name="常规 24" xfId="173"/>
    <cellStyle name="常规 19" xfId="174"/>
    <cellStyle name="后继超链接 3" xfId="175"/>
    <cellStyle name="常规 24 2" xfId="176"/>
    <cellStyle name="常规 19 2" xfId="177"/>
    <cellStyle name="常规 3 3 4" xfId="178"/>
    <cellStyle name="常规 2" xfId="179"/>
    <cellStyle name="常规 2 10" xfId="180"/>
    <cellStyle name="常规 2 11" xfId="181"/>
    <cellStyle name="常规 42" xfId="182"/>
    <cellStyle name="常规 37" xfId="183"/>
    <cellStyle name="常规 2 2 2" xfId="184"/>
    <cellStyle name="常规 37 2" xfId="185"/>
    <cellStyle name="常规 2 2 2 2" xfId="186"/>
    <cellStyle name="常规 2 4 4" xfId="187"/>
    <cellStyle name="常规 2 2 2 2 2" xfId="188"/>
    <cellStyle name="常规 2 2 2 3" xfId="189"/>
    <cellStyle name="常规 38" xfId="190"/>
    <cellStyle name="常规 2 2 3" xfId="191"/>
    <cellStyle name="常规 2 2 3 2" xfId="192"/>
    <cellStyle name="数字 2 2 2" xfId="193"/>
    <cellStyle name="常规 2 2 5" xfId="194"/>
    <cellStyle name="常规 2 2 5 2" xfId="195"/>
    <cellStyle name="常规 2 2 6" xfId="196"/>
    <cellStyle name="常规 2 3" xfId="197"/>
    <cellStyle name="常规 2 3 2" xfId="198"/>
    <cellStyle name="常规 2 3 2 2" xfId="199"/>
    <cellStyle name="常规 2 3 3" xfId="200"/>
    <cellStyle name="常规 2 4" xfId="201"/>
    <cellStyle name="分级显示行_1_13区汇总" xfId="202"/>
    <cellStyle name="常规 2 4 2" xfId="203"/>
    <cellStyle name="常规 2 4 2 2" xfId="204"/>
    <cellStyle name="常规 2 4 3" xfId="205"/>
    <cellStyle name="常规 34" xfId="206"/>
    <cellStyle name="常规 29" xfId="207"/>
    <cellStyle name="常规 2 4 3 2" xfId="208"/>
    <cellStyle name="千位分隔[0] 3 2" xfId="209"/>
    <cellStyle name="常规 2 5" xfId="210"/>
    <cellStyle name="常规 2 5 2" xfId="211"/>
    <cellStyle name="小数 4" xfId="212"/>
    <cellStyle name="常规 2 5 2 2" xfId="213"/>
    <cellStyle name="常规 2 5 3" xfId="214"/>
    <cellStyle name="常规 2 5 4" xfId="215"/>
    <cellStyle name="常规 2 6" xfId="216"/>
    <cellStyle name="常规 2 6 2" xfId="217"/>
    <cellStyle name="常规 2 7" xfId="218"/>
    <cellStyle name="常规 2 7 2" xfId="219"/>
    <cellStyle name="常规 2 8" xfId="220"/>
    <cellStyle name="常规 2 8 2" xfId="221"/>
    <cellStyle name="常规 2 9" xfId="222"/>
    <cellStyle name="小数" xfId="223"/>
    <cellStyle name="常规 30" xfId="224"/>
    <cellStyle name="常规 25" xfId="225"/>
    <cellStyle name="小数 2" xfId="226"/>
    <cellStyle name="常规 30 2" xfId="227"/>
    <cellStyle name="常规 25 2" xfId="228"/>
    <cellStyle name="常规 32" xfId="229"/>
    <cellStyle name="常规 27" xfId="230"/>
    <cellStyle name="常规 32 2" xfId="231"/>
    <cellStyle name="常规 27 2" xfId="232"/>
    <cellStyle name="常规 33" xfId="233"/>
    <cellStyle name="常规 28" xfId="234"/>
    <cellStyle name="常规 34 2" xfId="235"/>
    <cellStyle name="常规 29 2" xfId="236"/>
    <cellStyle name="常规 3" xfId="237"/>
    <cellStyle name="常规 3 2" xfId="238"/>
    <cellStyle name="常规 3 2 2" xfId="239"/>
    <cellStyle name="常规 3 2 2 2" xfId="240"/>
    <cellStyle name="常规 3 2 3" xfId="241"/>
    <cellStyle name="常规 3 2 3 2" xfId="242"/>
    <cellStyle name="常规 3 2 4" xfId="243"/>
    <cellStyle name="常规 3 2 4 2" xfId="244"/>
    <cellStyle name="常规 3 2 5" xfId="245"/>
    <cellStyle name="常规 3 3" xfId="246"/>
    <cellStyle name="常规 3 3 2" xfId="247"/>
    <cellStyle name="常规 3 3 2 2" xfId="248"/>
    <cellStyle name="常规 3 3 3 2" xfId="249"/>
    <cellStyle name="常规 3 4 2" xfId="250"/>
    <cellStyle name="常规 3 4 2 2" xfId="251"/>
    <cellStyle name="常规 3 4 4" xfId="252"/>
    <cellStyle name="常规 3 5" xfId="253"/>
    <cellStyle name="常规 3 7" xfId="254"/>
    <cellStyle name="常规 3 8" xfId="255"/>
    <cellStyle name="常规 40" xfId="256"/>
    <cellStyle name="常规 35" xfId="257"/>
    <cellStyle name="常规 35 2" xfId="258"/>
    <cellStyle name="常规 41" xfId="259"/>
    <cellStyle name="常规 36" xfId="260"/>
    <cellStyle name="常规 36 2" xfId="261"/>
    <cellStyle name="常规 4" xfId="262"/>
    <cellStyle name="常规 4 2" xfId="263"/>
    <cellStyle name="常规 4 5" xfId="264"/>
    <cellStyle name="常规 4 2 3" xfId="265"/>
    <cellStyle name="常规 4 5 2" xfId="266"/>
    <cellStyle name="常规 4 2 3 2" xfId="267"/>
    <cellStyle name="常规 4 6" xfId="268"/>
    <cellStyle name="常规 4 2 4" xfId="269"/>
    <cellStyle name="常规 4 3" xfId="270"/>
    <cellStyle name="常规 5 4" xfId="271"/>
    <cellStyle name="常规 4 3 2" xfId="272"/>
    <cellStyle name="常规 4 3 2 2" xfId="273"/>
    <cellStyle name="常规 4 3 3" xfId="274"/>
    <cellStyle name="常规 4 6 2" xfId="275"/>
    <cellStyle name="常规 4 7" xfId="276"/>
    <cellStyle name="常规 5 3 2" xfId="277"/>
    <cellStyle name="常规 6 2" xfId="278"/>
    <cellStyle name="常规 6 2 2" xfId="279"/>
    <cellStyle name="常规 6 3" xfId="280"/>
    <cellStyle name="常规 6 3 2" xfId="281"/>
    <cellStyle name="常规 7" xfId="282"/>
    <cellStyle name="常规 7 2" xfId="283"/>
    <cellStyle name="常规 7 2 2" xfId="284"/>
    <cellStyle name="常规 8" xfId="285"/>
    <cellStyle name="后继超链接 2 2" xfId="286"/>
    <cellStyle name="常规 9" xfId="287"/>
    <cellStyle name="常规 9 2" xfId="288"/>
    <cellStyle name="后继超链接 2" xfId="289"/>
    <cellStyle name="常规_表二_1" xfId="290"/>
    <cellStyle name="常规_财政输出报表0105" xfId="291"/>
    <cellStyle name="归盒啦_95" xfId="292"/>
    <cellStyle name="好_★2014年预算表格（向人大报告20140218）" xfId="293"/>
    <cellStyle name="好_★2014年预算表格（向人大报告20140218） 2" xfId="294"/>
    <cellStyle name="好_★2014年预算表格（向人大报告20140218） 2 2" xfId="295"/>
    <cellStyle name="好_★2014年预算表格（向人大报告20140218） 2 3" xfId="296"/>
    <cellStyle name="后继超链接 2 3" xfId="297"/>
    <cellStyle name="霓付 [0]_95" xfId="298"/>
    <cellStyle name="霓付_95" xfId="299"/>
    <cellStyle name="烹拳 [0]_95" xfId="300"/>
    <cellStyle name="烹拳_95" xfId="301"/>
    <cellStyle name="普通_“三部” (2)" xfId="302"/>
    <cellStyle name="千分位[0]_F01-1" xfId="303"/>
    <cellStyle name="千分位_97-917" xfId="304"/>
    <cellStyle name="千位_，" xfId="305"/>
    <cellStyle name="千位分隔 2" xfId="306"/>
    <cellStyle name="千位分隔 2 2" xfId="307"/>
    <cellStyle name="千位分隔 2 3" xfId="308"/>
    <cellStyle name="千位分隔 3" xfId="309"/>
    <cellStyle name="千位分隔 4" xfId="310"/>
    <cellStyle name="千位分隔[0] 2 2" xfId="311"/>
    <cellStyle name="钎霖_4岿角利" xfId="312"/>
    <cellStyle name="数字" xfId="313"/>
    <cellStyle name="数字 2" xfId="314"/>
    <cellStyle name="数字 2 2" xfId="315"/>
    <cellStyle name="数字 2 3" xfId="316"/>
    <cellStyle name="数字 3" xfId="317"/>
    <cellStyle name="数字 4" xfId="318"/>
    <cellStyle name="未定义" xfId="319"/>
    <cellStyle name="未定义 2" xfId="320"/>
    <cellStyle name="未定义 2 2" xfId="321"/>
    <cellStyle name="小数 2 2" xfId="322"/>
    <cellStyle name="小数 2 3" xfId="323"/>
    <cellStyle name="小数 3" xfId="324"/>
    <cellStyle name="小数 3 2" xfId="325"/>
    <cellStyle name="样式 1" xfId="326"/>
    <cellStyle name="常规_2018年项目支出绩效目标申报表" xfId="327"/>
    <cellStyle name="常规_编制14年预算通知附表" xfId="32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Administrator\Desktop\2020&#19968;&#33324;&#20844;&#20849;&#39044;&#31639;&#24213;&#34920;\&#37096;&#38376;&#39044;&#31639;_&#25903;&#20986;&#26469;&#28304;1223&#34920;&#21313;&#201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Boo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九"/>
      <sheetName val="Book2"/>
      <sheetName val="RecoveredExternalLink1"/>
    </sheetNames>
    <definedNames>
      <definedName name="Module.Prix_SMC"/>
      <definedName name="Prix_SMC"/>
    </defined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九"/>
      <sheetName val="Book2"/>
    </sheetNames>
    <definedNames>
      <definedName name="Module.Prix_SMC"/>
      <definedName name="Prix_SMC"/>
    </defined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功能-来源"/>
      <sheetName val="基本支出-来源"/>
      <sheetName val="项目支出-来源"/>
      <sheetName val="Sheet1"/>
      <sheetName val="一般转移支付（表八与表十一差额）"/>
    </sheetNames>
    <sheetDataSet>
      <sheetData sheetId="0" refreshError="1"/>
      <sheetData sheetId="1" refreshError="1"/>
      <sheetData sheetId="2" refreshError="1"/>
      <sheetData sheetId="3" refreshError="1"/>
      <sheetData sheetId="4" refreshError="1">
        <row r="1">
          <cell r="A1" t="str">
            <v>代码</v>
          </cell>
          <cell r="B1" t="str">
            <v>科目</v>
          </cell>
          <cell r="C1" t="str">
            <v>一般转移支付</v>
          </cell>
          <cell r="D1" t="str">
            <v>金额</v>
          </cell>
        </row>
        <row r="2">
          <cell r="A2">
            <v>2011099</v>
          </cell>
          <cell r="B2" t="str">
            <v>其他人力资源事务支出</v>
          </cell>
          <cell r="C2" t="str">
            <v>高校毕业生三支一扶补助</v>
          </cell>
          <cell r="D2">
            <v>169</v>
          </cell>
        </row>
        <row r="3">
          <cell r="A3">
            <v>2013499</v>
          </cell>
          <cell r="B3" t="str">
            <v>其他统战事务支出</v>
          </cell>
          <cell r="C3" t="str">
            <v>少数民族资金</v>
          </cell>
          <cell r="D3">
            <v>7</v>
          </cell>
        </row>
        <row r="4">
          <cell r="A4">
            <v>2050201</v>
          </cell>
          <cell r="B4" t="str">
            <v>学前教育</v>
          </cell>
          <cell r="C4" t="str">
            <v>学前教育资助补助经费</v>
          </cell>
          <cell r="D4">
            <v>1513</v>
          </cell>
        </row>
        <row r="5">
          <cell r="A5">
            <v>2050302</v>
          </cell>
          <cell r="B5" t="str">
            <v>中等职业教育</v>
          </cell>
          <cell r="C5" t="str">
            <v>中等职业学校国家助学金和免学费补助经费</v>
          </cell>
          <cell r="D5">
            <v>92</v>
          </cell>
        </row>
        <row r="6">
          <cell r="A6">
            <v>2070205</v>
          </cell>
          <cell r="B6" t="str">
            <v>博物馆</v>
          </cell>
          <cell r="C6" t="str">
            <v>博物馆免费开放中央补助金</v>
          </cell>
          <cell r="D6">
            <v>50</v>
          </cell>
        </row>
        <row r="7">
          <cell r="A7">
            <v>2070805</v>
          </cell>
          <cell r="B7" t="str">
            <v>电视</v>
          </cell>
          <cell r="C7" t="str">
            <v>中央补助地方公共文化服务体系建设</v>
          </cell>
          <cell r="D7">
            <v>612</v>
          </cell>
        </row>
        <row r="8">
          <cell r="A8">
            <v>2080507</v>
          </cell>
          <cell r="B8" t="str">
            <v>对机关事业单位基本养老保险基金的补助</v>
          </cell>
          <cell r="C8" t="str">
            <v>机关事业单位养老保险制度改革补助</v>
          </cell>
          <cell r="D8">
            <v>2091</v>
          </cell>
        </row>
        <row r="9">
          <cell r="A9">
            <v>2080799</v>
          </cell>
          <cell r="B9" t="str">
            <v>其他就业补助支出</v>
          </cell>
          <cell r="C9" t="str">
            <v>就业补助资金</v>
          </cell>
          <cell r="D9">
            <v>1609</v>
          </cell>
        </row>
        <row r="10">
          <cell r="A10">
            <v>2081104</v>
          </cell>
          <cell r="B10" t="str">
            <v>残疾人康复</v>
          </cell>
          <cell r="C10" t="str">
            <v>残疾人事业发展补助</v>
          </cell>
          <cell r="D10">
            <v>266</v>
          </cell>
        </row>
        <row r="11">
          <cell r="A11">
            <v>2081107</v>
          </cell>
          <cell r="B11" t="str">
            <v>残疾人生活和护理补贴</v>
          </cell>
          <cell r="C11" t="str">
            <v>残疾人两项补贴</v>
          </cell>
          <cell r="D11">
            <v>486</v>
          </cell>
        </row>
        <row r="12">
          <cell r="A12">
            <v>2082001</v>
          </cell>
          <cell r="B12" t="str">
            <v>临时救助支出</v>
          </cell>
          <cell r="C12" t="str">
            <v>中央财政困难群众救助补助</v>
          </cell>
          <cell r="D12">
            <v>5046</v>
          </cell>
        </row>
        <row r="13">
          <cell r="A13">
            <v>2082601</v>
          </cell>
          <cell r="B13" t="str">
            <v>财政对企业职工基本养老保险基金的补助</v>
          </cell>
          <cell r="C13" t="str">
            <v>企业职工养老保险补助</v>
          </cell>
          <cell r="D13">
            <v>20895</v>
          </cell>
        </row>
        <row r="14">
          <cell r="A14">
            <v>2082602</v>
          </cell>
          <cell r="B14" t="str">
            <v>财政对城乡居民基本养老保险基金的补助</v>
          </cell>
          <cell r="C14" t="str">
            <v>城乡居民基本养老保险财政补助</v>
          </cell>
          <cell r="D14">
            <v>14370</v>
          </cell>
        </row>
        <row r="15">
          <cell r="A15">
            <v>2100408</v>
          </cell>
          <cell r="B15" t="str">
            <v>基本公共卫生服务</v>
          </cell>
          <cell r="C15" t="str">
            <v>公共卫生服务资金</v>
          </cell>
          <cell r="D15">
            <v>3807</v>
          </cell>
        </row>
        <row r="16">
          <cell r="A16">
            <v>2101202</v>
          </cell>
          <cell r="B16" t="str">
            <v>财政对城乡居民基本医疗保险基金的补助</v>
          </cell>
          <cell r="C16" t="str">
            <v>城乡居民基本医疗保险补助资金</v>
          </cell>
          <cell r="D16">
            <v>30017</v>
          </cell>
        </row>
        <row r="17">
          <cell r="A17">
            <v>2130199</v>
          </cell>
          <cell r="B17" t="str">
            <v>其他农业支出</v>
          </cell>
          <cell r="C17" t="str">
            <v>耕地地力保护补贴</v>
          </cell>
          <cell r="D17">
            <v>4321</v>
          </cell>
        </row>
        <row r="18">
          <cell r="A18">
            <v>2130207</v>
          </cell>
          <cell r="B18" t="str">
            <v>森林资源管理</v>
          </cell>
          <cell r="C18" t="str">
            <v>林业转移支付资金</v>
          </cell>
          <cell r="D18">
            <v>1070</v>
          </cell>
        </row>
        <row r="19">
          <cell r="A19">
            <v>2130305</v>
          </cell>
          <cell r="B19" t="str">
            <v>水利工程建设（水利）</v>
          </cell>
          <cell r="C19" t="str">
            <v>水利薄弱环节建设重点项目补助资金</v>
          </cell>
          <cell r="D19">
            <v>1079</v>
          </cell>
        </row>
        <row r="20">
          <cell r="A20">
            <v>2130399</v>
          </cell>
          <cell r="B20" t="str">
            <v>其他水利支出</v>
          </cell>
          <cell r="C20" t="str">
            <v>水利发展资金</v>
          </cell>
          <cell r="D20">
            <v>1821</v>
          </cell>
        </row>
        <row r="21">
          <cell r="A21">
            <v>2130599</v>
          </cell>
          <cell r="B21" t="str">
            <v>其他扶贫支出</v>
          </cell>
          <cell r="C21" t="str">
            <v>中央专项扶贫资金</v>
          </cell>
          <cell r="D21">
            <v>900</v>
          </cell>
        </row>
        <row r="22">
          <cell r="A22">
            <v>2130803</v>
          </cell>
          <cell r="B22" t="str">
            <v>农业保险保费补贴</v>
          </cell>
          <cell r="C22" t="str">
            <v>农业保险保费补贴</v>
          </cell>
          <cell r="D22">
            <v>313</v>
          </cell>
        </row>
        <row r="23">
          <cell r="A23">
            <v>2130901</v>
          </cell>
          <cell r="B23" t="str">
            <v>棉花目标价格补贴</v>
          </cell>
          <cell r="C23" t="str">
            <v>棉花目标价格补贴</v>
          </cell>
          <cell r="D23">
            <v>241</v>
          </cell>
        </row>
        <row r="24">
          <cell r="A24">
            <v>2140106</v>
          </cell>
          <cell r="B24" t="str">
            <v>公路养护（公路水路运输）</v>
          </cell>
          <cell r="C24" t="str">
            <v>普通公路养护资金</v>
          </cell>
          <cell r="D24">
            <v>1911</v>
          </cell>
        </row>
        <row r="25">
          <cell r="A25">
            <v>2140601</v>
          </cell>
          <cell r="B25" t="str">
            <v>车辆购置税用于公路等基础设施建设支出</v>
          </cell>
          <cell r="C25" t="str">
            <v>车辆购置税收入补助地方资金</v>
          </cell>
          <cell r="D25">
            <v>9130</v>
          </cell>
        </row>
        <row r="26">
          <cell r="A26">
            <v>2140601</v>
          </cell>
          <cell r="B26" t="str">
            <v>车辆购置税用于公路等基础设施建设支出</v>
          </cell>
          <cell r="C26" t="str">
            <v>车辆购置税用于公路等基础设施建设</v>
          </cell>
          <cell r="D26">
            <v>1468</v>
          </cell>
        </row>
        <row r="27">
          <cell r="A27">
            <v>2140602</v>
          </cell>
          <cell r="B27" t="str">
            <v>车辆购置税用于农村公路建设支出</v>
          </cell>
          <cell r="C27" t="str">
            <v>车辆购置税用于农村公路建设支出</v>
          </cell>
          <cell r="D27">
            <v>2265</v>
          </cell>
        </row>
        <row r="28">
          <cell r="A28">
            <v>2210199</v>
          </cell>
          <cell r="B28" t="str">
            <v>其他保障性安居工程支出</v>
          </cell>
          <cell r="C28" t="str">
            <v>中央财政保障性安居工程专项资金</v>
          </cell>
          <cell r="D28">
            <v>4451</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九"/>
      <sheetName val="Book2"/>
    </sheetNames>
    <definedNames>
      <definedName name="Module.Prix_SMC" refersTo="='#REF!'!#REF!"/>
      <definedName name="Prix_SMC" refersTo="='#REF!'!#REF!"/>
    </defined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17"/>
  <sheetViews>
    <sheetView showGridLines="0" showZeros="0" topLeftCell="A13" workbookViewId="0">
      <selection activeCell="H13" sqref="H13"/>
    </sheetView>
  </sheetViews>
  <sheetFormatPr defaultColWidth="9" defaultRowHeight="14.25"/>
  <cols>
    <col min="1" max="1" width="15.625" style="388" customWidth="1"/>
    <col min="2" max="2" width="9" style="388" hidden="1" customWidth="1"/>
    <col min="3" max="3" width="14.75" style="388" customWidth="1"/>
    <col min="4" max="8" width="9" style="388"/>
    <col min="9" max="9" width="13.25" style="388" customWidth="1"/>
    <col min="10" max="11" width="9" style="388"/>
    <col min="12" max="12" width="20.875" style="388" customWidth="1"/>
    <col min="13" max="13" width="3.625" style="388" customWidth="1"/>
    <col min="14" max="14" width="1.75" style="388" customWidth="1"/>
    <col min="15" max="15" width="9" style="388" hidden="1" customWidth="1"/>
    <col min="16" max="16384" width="9" style="388"/>
  </cols>
  <sheetData>
    <row r="1" ht="17.1" customHeight="1" spans="1:4">
      <c r="A1" s="394" t="s">
        <v>0</v>
      </c>
      <c r="B1" s="395"/>
      <c r="C1" s="396" t="s">
        <v>1</v>
      </c>
      <c r="D1" s="396"/>
    </row>
    <row r="2" ht="17.1" customHeight="1" spans="1:13">
      <c r="A2" s="396" t="s">
        <v>2</v>
      </c>
      <c r="B2" s="395"/>
      <c r="C2" s="396"/>
      <c r="D2" s="396"/>
      <c r="L2" s="147"/>
      <c r="M2" s="403"/>
    </row>
    <row r="3" ht="57" customHeight="1" spans="1:2">
      <c r="A3" s="397" t="s">
        <v>3</v>
      </c>
      <c r="B3" s="388" t="s">
        <v>4</v>
      </c>
    </row>
    <row r="4" ht="48" customHeight="1" spans="1:15">
      <c r="A4" s="398" t="s">
        <v>5</v>
      </c>
      <c r="B4" s="398"/>
      <c r="C4" s="398"/>
      <c r="D4" s="398"/>
      <c r="E4" s="398"/>
      <c r="F4" s="398"/>
      <c r="G4" s="398"/>
      <c r="H4" s="398"/>
      <c r="I4" s="398"/>
      <c r="J4" s="398"/>
      <c r="K4" s="398"/>
      <c r="L4" s="398"/>
      <c r="M4" s="398"/>
      <c r="N4" s="398"/>
      <c r="O4" s="398"/>
    </row>
    <row r="5" ht="137.1" customHeight="1" spans="1:15">
      <c r="A5" s="399" t="s">
        <v>6</v>
      </c>
      <c r="B5" s="399"/>
      <c r="C5" s="399"/>
      <c r="D5" s="399"/>
      <c r="E5" s="399"/>
      <c r="F5" s="399"/>
      <c r="G5" s="399"/>
      <c r="H5" s="399"/>
      <c r="I5" s="399"/>
      <c r="J5" s="399"/>
      <c r="K5" s="399"/>
      <c r="L5" s="399"/>
      <c r="M5" s="399"/>
      <c r="N5" s="399"/>
      <c r="O5" s="399"/>
    </row>
    <row r="14" ht="32.25" customHeight="1"/>
    <row r="15" ht="27" spans="1:15">
      <c r="A15" s="400" t="s">
        <v>7</v>
      </c>
      <c r="B15" s="400"/>
      <c r="C15" s="400"/>
      <c r="D15" s="400"/>
      <c r="E15" s="400"/>
      <c r="F15" s="400"/>
      <c r="G15" s="400"/>
      <c r="H15" s="400"/>
      <c r="I15" s="400"/>
      <c r="J15" s="400"/>
      <c r="K15" s="400"/>
      <c r="L15" s="400"/>
      <c r="M15" s="400"/>
      <c r="N15" s="400"/>
      <c r="O15" s="400"/>
    </row>
    <row r="16" ht="11.25" customHeight="1" spans="1:1">
      <c r="A16" s="401"/>
    </row>
    <row r="17" ht="25.5" spans="1:15">
      <c r="A17" s="402">
        <v>44221</v>
      </c>
      <c r="B17" s="402"/>
      <c r="C17" s="402"/>
      <c r="D17" s="402"/>
      <c r="E17" s="402"/>
      <c r="F17" s="402"/>
      <c r="G17" s="402"/>
      <c r="H17" s="402"/>
      <c r="I17" s="402"/>
      <c r="J17" s="402"/>
      <c r="K17" s="402"/>
      <c r="L17" s="402"/>
      <c r="M17" s="402"/>
      <c r="N17" s="402"/>
      <c r="O17" s="402"/>
    </row>
  </sheetData>
  <mergeCells count="6">
    <mergeCell ref="L2:M2"/>
    <mergeCell ref="A4:O4"/>
    <mergeCell ref="A5:O5"/>
    <mergeCell ref="A15:O15"/>
    <mergeCell ref="A17:O17"/>
    <mergeCell ref="C1:D2"/>
  </mergeCells>
  <printOptions horizontalCentered="1"/>
  <pageMargins left="0.786805555555556" right="0.786805555555556" top="0.8" bottom="0.984027777777778" header="0.511805555555556" footer="0.511805555555556"/>
  <pageSetup paperSize="9" scale="8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selection activeCell="A1" sqref="A1:H56"/>
    </sheetView>
  </sheetViews>
  <sheetFormatPr defaultColWidth="9" defaultRowHeight="14.25" outlineLevelCol="7"/>
  <cols>
    <col min="1" max="1" width="4.75" style="212" customWidth="1"/>
    <col min="2" max="2" width="10.25" style="213" customWidth="1"/>
    <col min="3" max="3" width="11.25" style="212" customWidth="1"/>
    <col min="4" max="5" width="9.625" style="212" customWidth="1"/>
    <col min="6" max="6" width="13" style="212" customWidth="1"/>
    <col min="7" max="7" width="14.25" style="212" customWidth="1"/>
    <col min="8" max="8" width="12.625" style="212" customWidth="1"/>
    <col min="9" max="16384" width="9" style="212"/>
  </cols>
  <sheetData>
    <row r="1" s="212" customFormat="1" ht="27.75" customHeight="1" spans="1:8">
      <c r="A1" s="214" t="s">
        <v>355</v>
      </c>
      <c r="B1" s="214"/>
      <c r="C1" s="214"/>
      <c r="D1" s="214"/>
      <c r="E1" s="214"/>
      <c r="F1" s="214"/>
      <c r="G1" s="214"/>
      <c r="H1" s="214"/>
    </row>
    <row r="2" s="212" customFormat="1" ht="20.1" customHeight="1" spans="1:8">
      <c r="A2" s="215" t="s">
        <v>356</v>
      </c>
      <c r="B2" s="215"/>
      <c r="C2" s="215"/>
      <c r="D2" s="215"/>
      <c r="E2" s="215"/>
      <c r="F2" s="215"/>
      <c r="G2" s="215"/>
      <c r="H2" s="215"/>
    </row>
    <row r="3" s="212" customFormat="1" ht="20.1" customHeight="1" spans="1:8">
      <c r="A3" s="250" t="s">
        <v>357</v>
      </c>
      <c r="B3" s="250"/>
      <c r="C3" s="252"/>
      <c r="D3" s="252"/>
      <c r="E3" s="252"/>
      <c r="F3" s="252"/>
      <c r="G3" s="252"/>
      <c r="H3" s="219" t="s">
        <v>30</v>
      </c>
    </row>
    <row r="4" s="212" customFormat="1" ht="20.1" customHeight="1" spans="1:8">
      <c r="A4" s="220" t="s">
        <v>286</v>
      </c>
      <c r="B4" s="220"/>
      <c r="C4" s="221" t="s">
        <v>292</v>
      </c>
      <c r="D4" s="222"/>
      <c r="E4" s="222"/>
      <c r="F4" s="222"/>
      <c r="G4" s="222"/>
      <c r="H4" s="223"/>
    </row>
    <row r="5" s="212" customFormat="1" ht="20.1" customHeight="1" spans="1:8">
      <c r="A5" s="220" t="s">
        <v>358</v>
      </c>
      <c r="B5" s="220"/>
      <c r="C5" s="220" t="s">
        <v>359</v>
      </c>
      <c r="D5" s="220"/>
      <c r="E5" s="220"/>
      <c r="F5" s="220" t="s">
        <v>360</v>
      </c>
      <c r="G5" s="224" t="s">
        <v>359</v>
      </c>
      <c r="H5" s="225"/>
    </row>
    <row r="6" s="212" customFormat="1" ht="20.1" customHeight="1" spans="1:8">
      <c r="A6" s="220" t="s">
        <v>361</v>
      </c>
      <c r="B6" s="220"/>
      <c r="C6" s="267" t="s">
        <v>362</v>
      </c>
      <c r="D6" s="268"/>
      <c r="E6" s="269"/>
      <c r="F6" s="229" t="s">
        <v>363</v>
      </c>
      <c r="G6" s="267" t="s">
        <v>364</v>
      </c>
      <c r="H6" s="269"/>
    </row>
    <row r="7" s="212" customFormat="1" ht="20.1" customHeight="1" spans="1:8">
      <c r="A7" s="220" t="s">
        <v>365</v>
      </c>
      <c r="B7" s="220"/>
      <c r="C7" s="230" t="s">
        <v>366</v>
      </c>
      <c r="D7" s="230" t="s">
        <v>367</v>
      </c>
      <c r="E7" s="229" t="s">
        <v>368</v>
      </c>
      <c r="F7" s="230" t="s">
        <v>369</v>
      </c>
      <c r="G7" s="230" t="s">
        <v>370</v>
      </c>
      <c r="H7" s="230" t="s">
        <v>371</v>
      </c>
    </row>
    <row r="8" s="212" customFormat="1" ht="20.1" customHeight="1" spans="1:8">
      <c r="A8" s="220" t="s">
        <v>372</v>
      </c>
      <c r="B8" s="220"/>
      <c r="C8" s="220" t="s">
        <v>373</v>
      </c>
      <c r="D8" s="230" t="s">
        <v>367</v>
      </c>
      <c r="E8" s="231" t="s">
        <v>374</v>
      </c>
      <c r="F8" s="230" t="s">
        <v>369</v>
      </c>
      <c r="G8" s="231" t="s">
        <v>375</v>
      </c>
      <c r="H8" s="230" t="s">
        <v>369</v>
      </c>
    </row>
    <row r="9" s="212" customFormat="1" ht="19.5" customHeight="1" spans="1:8">
      <c r="A9" s="220"/>
      <c r="B9" s="220"/>
      <c r="C9" s="220" t="s">
        <v>376</v>
      </c>
      <c r="D9" s="230" t="s">
        <v>367</v>
      </c>
      <c r="E9" s="231" t="s">
        <v>377</v>
      </c>
      <c r="F9" s="230" t="s">
        <v>369</v>
      </c>
      <c r="G9" s="231" t="s">
        <v>378</v>
      </c>
      <c r="H9" s="230" t="s">
        <v>379</v>
      </c>
    </row>
    <row r="10" s="212" customFormat="1" ht="20.1" customHeight="1" spans="1:8">
      <c r="A10" s="220" t="s">
        <v>380</v>
      </c>
      <c r="B10" s="220"/>
      <c r="C10" s="230" t="s">
        <v>381</v>
      </c>
      <c r="D10" s="230" t="s">
        <v>382</v>
      </c>
      <c r="E10" s="230" t="s">
        <v>216</v>
      </c>
      <c r="F10" s="230" t="s">
        <v>383</v>
      </c>
      <c r="G10" s="230" t="s">
        <v>384</v>
      </c>
      <c r="H10" s="230" t="s">
        <v>367</v>
      </c>
    </row>
    <row r="11" s="212" customFormat="1" ht="20.1" customHeight="1" spans="1:8">
      <c r="A11" s="231" t="s">
        <v>385</v>
      </c>
      <c r="B11" s="231"/>
      <c r="C11" s="230">
        <v>111</v>
      </c>
      <c r="D11" s="230"/>
      <c r="E11" s="230">
        <f>SUM(C11:D11)</f>
        <v>111</v>
      </c>
      <c r="F11" s="230"/>
      <c r="G11" s="230" t="s">
        <v>386</v>
      </c>
      <c r="H11" s="230" t="s">
        <v>367</v>
      </c>
    </row>
    <row r="12" s="212" customFormat="1" ht="20.1" customHeight="1" spans="1:8">
      <c r="A12" s="231" t="s">
        <v>387</v>
      </c>
      <c r="B12" s="231"/>
      <c r="C12" s="230">
        <v>111</v>
      </c>
      <c r="D12" s="230"/>
      <c r="E12" s="230">
        <f>SUM(C12:D12)</f>
        <v>111</v>
      </c>
      <c r="F12" s="230"/>
      <c r="G12" s="230" t="s">
        <v>388</v>
      </c>
      <c r="H12" s="230" t="s">
        <v>369</v>
      </c>
    </row>
    <row r="13" s="212" customFormat="1" ht="69" customHeight="1" spans="1:8">
      <c r="A13" s="224" t="s">
        <v>389</v>
      </c>
      <c r="B13" s="225"/>
      <c r="C13" s="270" t="s">
        <v>390</v>
      </c>
      <c r="D13" s="271"/>
      <c r="E13" s="271"/>
      <c r="F13" s="271"/>
      <c r="G13" s="271"/>
      <c r="H13" s="272"/>
    </row>
    <row r="14" s="212" customFormat="1" ht="18.95" customHeight="1" spans="1:8">
      <c r="A14" s="220" t="s">
        <v>391</v>
      </c>
      <c r="B14" s="220"/>
      <c r="C14" s="226" t="s">
        <v>392</v>
      </c>
      <c r="D14" s="227"/>
      <c r="E14" s="227"/>
      <c r="F14" s="228"/>
      <c r="G14" s="230" t="s">
        <v>287</v>
      </c>
      <c r="H14" s="230" t="s">
        <v>393</v>
      </c>
    </row>
    <row r="15" s="212" customFormat="1" ht="18.95" customHeight="1" spans="1:8">
      <c r="A15" s="220"/>
      <c r="B15" s="220"/>
      <c r="C15" s="226" t="s">
        <v>216</v>
      </c>
      <c r="D15" s="227"/>
      <c r="E15" s="227"/>
      <c r="F15" s="228"/>
      <c r="G15" s="230">
        <f>SUM(G16:G25)</f>
        <v>111</v>
      </c>
      <c r="H15" s="230">
        <f>SUM(H16:H25)</f>
        <v>0</v>
      </c>
    </row>
    <row r="16" s="212" customFormat="1" ht="18.95" customHeight="1" spans="1:8">
      <c r="A16" s="220"/>
      <c r="B16" s="220"/>
      <c r="C16" s="232" t="s">
        <v>394</v>
      </c>
      <c r="D16" s="235"/>
      <c r="E16" s="235"/>
      <c r="F16" s="236"/>
      <c r="G16" s="230">
        <v>20</v>
      </c>
      <c r="H16" s="230"/>
    </row>
    <row r="17" s="212" customFormat="1" ht="18.95" customHeight="1" spans="1:8">
      <c r="A17" s="220"/>
      <c r="B17" s="220"/>
      <c r="C17" s="232" t="s">
        <v>395</v>
      </c>
      <c r="D17" s="235"/>
      <c r="E17" s="235"/>
      <c r="F17" s="236"/>
      <c r="G17" s="230">
        <v>0.8</v>
      </c>
      <c r="H17" s="230"/>
    </row>
    <row r="18" s="212" customFormat="1" ht="18.95" customHeight="1" spans="1:8">
      <c r="A18" s="220"/>
      <c r="B18" s="220"/>
      <c r="C18" s="232" t="s">
        <v>396</v>
      </c>
      <c r="D18" s="235"/>
      <c r="E18" s="235"/>
      <c r="F18" s="236"/>
      <c r="G18" s="230">
        <v>2</v>
      </c>
      <c r="H18" s="230"/>
    </row>
    <row r="19" s="212" customFormat="1" ht="18.95" customHeight="1" spans="1:8">
      <c r="A19" s="220"/>
      <c r="B19" s="220"/>
      <c r="C19" s="232" t="s">
        <v>397</v>
      </c>
      <c r="D19" s="235"/>
      <c r="E19" s="235"/>
      <c r="F19" s="236"/>
      <c r="G19" s="230">
        <v>1</v>
      </c>
      <c r="H19" s="230"/>
    </row>
    <row r="20" s="212" customFormat="1" ht="18.95" customHeight="1" spans="1:8">
      <c r="A20" s="220"/>
      <c r="B20" s="220"/>
      <c r="C20" s="232" t="s">
        <v>398</v>
      </c>
      <c r="D20" s="235"/>
      <c r="E20" s="235"/>
      <c r="F20" s="236"/>
      <c r="G20" s="230">
        <v>2.2</v>
      </c>
      <c r="H20" s="230"/>
    </row>
    <row r="21" s="212" customFormat="1" ht="18.95" customHeight="1" spans="1:8">
      <c r="A21" s="220"/>
      <c r="B21" s="220"/>
      <c r="C21" s="232" t="s">
        <v>399</v>
      </c>
      <c r="D21" s="235"/>
      <c r="E21" s="235"/>
      <c r="F21" s="236"/>
      <c r="G21" s="230">
        <v>5</v>
      </c>
      <c r="H21" s="230"/>
    </row>
    <row r="22" s="212" customFormat="1" ht="18.95" customHeight="1" spans="1:8">
      <c r="A22" s="220"/>
      <c r="B22" s="220"/>
      <c r="C22" s="232" t="s">
        <v>400</v>
      </c>
      <c r="D22" s="235"/>
      <c r="E22" s="235"/>
      <c r="F22" s="236"/>
      <c r="G22" s="230">
        <v>40</v>
      </c>
      <c r="H22" s="230"/>
    </row>
    <row r="23" s="212" customFormat="1" ht="18.95" customHeight="1" spans="1:8">
      <c r="A23" s="220"/>
      <c r="B23" s="220"/>
      <c r="C23" s="232" t="s">
        <v>401</v>
      </c>
      <c r="D23" s="235"/>
      <c r="E23" s="235"/>
      <c r="F23" s="236"/>
      <c r="G23" s="230">
        <v>10</v>
      </c>
      <c r="H23" s="230"/>
    </row>
    <row r="24" s="212" customFormat="1" ht="18.95" customHeight="1" spans="1:8">
      <c r="A24" s="220"/>
      <c r="B24" s="220"/>
      <c r="C24" s="232" t="s">
        <v>402</v>
      </c>
      <c r="D24" s="235"/>
      <c r="E24" s="235"/>
      <c r="F24" s="236"/>
      <c r="G24" s="230">
        <v>20</v>
      </c>
      <c r="H24" s="230"/>
    </row>
    <row r="25" s="212" customFormat="1" ht="18.95" customHeight="1" spans="1:8">
      <c r="A25" s="220"/>
      <c r="B25" s="220"/>
      <c r="C25" s="232" t="s">
        <v>403</v>
      </c>
      <c r="D25" s="235"/>
      <c r="E25" s="235"/>
      <c r="F25" s="236"/>
      <c r="G25" s="230">
        <v>10</v>
      </c>
      <c r="H25" s="230"/>
    </row>
    <row r="26" s="212" customFormat="1" ht="18.95" customHeight="1" spans="1:8">
      <c r="A26" s="231" t="s">
        <v>404</v>
      </c>
      <c r="B26" s="231"/>
      <c r="C26" s="220" t="s">
        <v>405</v>
      </c>
      <c r="D26" s="220"/>
      <c r="E26" s="220"/>
      <c r="F26" s="220"/>
      <c r="G26" s="220" t="s">
        <v>406</v>
      </c>
      <c r="H26" s="220" t="s">
        <v>407</v>
      </c>
    </row>
    <row r="27" s="212" customFormat="1" ht="18.95" customHeight="1" spans="1:8">
      <c r="A27" s="231"/>
      <c r="B27" s="231"/>
      <c r="C27" s="232" t="s">
        <v>394</v>
      </c>
      <c r="D27" s="235"/>
      <c r="E27" s="235"/>
      <c r="F27" s="236"/>
      <c r="G27" s="237" t="s">
        <v>408</v>
      </c>
      <c r="H27" s="237" t="s">
        <v>409</v>
      </c>
    </row>
    <row r="28" s="212" customFormat="1" ht="18.95" customHeight="1" spans="1:8">
      <c r="A28" s="231"/>
      <c r="B28" s="231"/>
      <c r="C28" s="232" t="s">
        <v>395</v>
      </c>
      <c r="D28" s="235"/>
      <c r="E28" s="235"/>
      <c r="F28" s="236"/>
      <c r="G28" s="237" t="s">
        <v>408</v>
      </c>
      <c r="H28" s="237" t="s">
        <v>409</v>
      </c>
    </row>
    <row r="29" s="212" customFormat="1" ht="18.95" customHeight="1" spans="1:8">
      <c r="A29" s="231"/>
      <c r="B29" s="231"/>
      <c r="C29" s="232" t="s">
        <v>396</v>
      </c>
      <c r="D29" s="235"/>
      <c r="E29" s="235"/>
      <c r="F29" s="236"/>
      <c r="G29" s="237" t="s">
        <v>408</v>
      </c>
      <c r="H29" s="237" t="s">
        <v>409</v>
      </c>
    </row>
    <row r="30" s="212" customFormat="1" ht="18.95" customHeight="1" spans="1:8">
      <c r="A30" s="231"/>
      <c r="B30" s="231"/>
      <c r="C30" s="232" t="s">
        <v>397</v>
      </c>
      <c r="D30" s="235"/>
      <c r="E30" s="235"/>
      <c r="F30" s="236"/>
      <c r="G30" s="237" t="s">
        <v>408</v>
      </c>
      <c r="H30" s="237" t="s">
        <v>409</v>
      </c>
    </row>
    <row r="31" s="212" customFormat="1" ht="18.95" customHeight="1" spans="1:8">
      <c r="A31" s="231"/>
      <c r="B31" s="231"/>
      <c r="C31" s="232" t="s">
        <v>398</v>
      </c>
      <c r="D31" s="235"/>
      <c r="E31" s="235"/>
      <c r="F31" s="236"/>
      <c r="G31" s="237" t="s">
        <v>408</v>
      </c>
      <c r="H31" s="237" t="s">
        <v>409</v>
      </c>
    </row>
    <row r="32" s="212" customFormat="1" ht="18.95" customHeight="1" spans="1:8">
      <c r="A32" s="231"/>
      <c r="B32" s="231"/>
      <c r="C32" s="232" t="s">
        <v>399</v>
      </c>
      <c r="D32" s="235"/>
      <c r="E32" s="235"/>
      <c r="F32" s="236"/>
      <c r="G32" s="237" t="s">
        <v>408</v>
      </c>
      <c r="H32" s="237" t="s">
        <v>409</v>
      </c>
    </row>
    <row r="33" s="212" customFormat="1" ht="18.95" customHeight="1" spans="1:8">
      <c r="A33" s="231"/>
      <c r="B33" s="231"/>
      <c r="C33" s="232" t="s">
        <v>400</v>
      </c>
      <c r="D33" s="235"/>
      <c r="E33" s="235"/>
      <c r="F33" s="236"/>
      <c r="G33" s="237" t="s">
        <v>408</v>
      </c>
      <c r="H33" s="237" t="s">
        <v>409</v>
      </c>
    </row>
    <row r="34" s="212" customFormat="1" ht="18.95" customHeight="1" spans="1:8">
      <c r="A34" s="231"/>
      <c r="B34" s="231"/>
      <c r="C34" s="232" t="s">
        <v>401</v>
      </c>
      <c r="D34" s="235"/>
      <c r="E34" s="235"/>
      <c r="F34" s="236"/>
      <c r="G34" s="237" t="s">
        <v>408</v>
      </c>
      <c r="H34" s="237" t="s">
        <v>409</v>
      </c>
    </row>
    <row r="35" s="212" customFormat="1" ht="18.95" customHeight="1" spans="1:8">
      <c r="A35" s="231"/>
      <c r="B35" s="231"/>
      <c r="C35" s="232" t="s">
        <v>402</v>
      </c>
      <c r="D35" s="235"/>
      <c r="E35" s="235"/>
      <c r="F35" s="236"/>
      <c r="G35" s="237" t="s">
        <v>408</v>
      </c>
      <c r="H35" s="237" t="s">
        <v>409</v>
      </c>
    </row>
    <row r="36" s="212" customFormat="1" ht="18.95" customHeight="1" spans="1:8">
      <c r="A36" s="231"/>
      <c r="B36" s="231"/>
      <c r="C36" s="232" t="s">
        <v>403</v>
      </c>
      <c r="D36" s="235"/>
      <c r="E36" s="235"/>
      <c r="F36" s="236"/>
      <c r="G36" s="237" t="s">
        <v>408</v>
      </c>
      <c r="H36" s="237" t="s">
        <v>409</v>
      </c>
    </row>
    <row r="37" s="212" customFormat="1" ht="71.1" customHeight="1" spans="1:8">
      <c r="A37" s="238" t="s">
        <v>410</v>
      </c>
      <c r="B37" s="220" t="s">
        <v>411</v>
      </c>
      <c r="C37" s="270" t="s">
        <v>390</v>
      </c>
      <c r="D37" s="271"/>
      <c r="E37" s="271"/>
      <c r="F37" s="271"/>
      <c r="G37" s="271"/>
      <c r="H37" s="272"/>
    </row>
    <row r="38" s="212" customFormat="1" ht="63.95" customHeight="1" spans="1:8">
      <c r="A38" s="238"/>
      <c r="B38" s="220" t="s">
        <v>412</v>
      </c>
      <c r="C38" s="239" t="s">
        <v>413</v>
      </c>
      <c r="D38" s="240"/>
      <c r="E38" s="240"/>
      <c r="F38" s="240"/>
      <c r="G38" s="240"/>
      <c r="H38" s="241"/>
    </row>
    <row r="39" s="212" customFormat="1" ht="20.1" customHeight="1" spans="1:8">
      <c r="A39" s="262" t="s">
        <v>414</v>
      </c>
      <c r="B39" s="220" t="s">
        <v>415</v>
      </c>
      <c r="C39" s="220" t="s">
        <v>416</v>
      </c>
      <c r="D39" s="220" t="s">
        <v>417</v>
      </c>
      <c r="E39" s="220"/>
      <c r="F39" s="220"/>
      <c r="G39" s="220" t="s">
        <v>418</v>
      </c>
      <c r="H39" s="220" t="s">
        <v>419</v>
      </c>
    </row>
    <row r="40" s="212" customFormat="1" ht="33.95" customHeight="1" spans="1:8">
      <c r="A40" s="263"/>
      <c r="B40" s="220" t="s">
        <v>420</v>
      </c>
      <c r="C40" s="220" t="s">
        <v>421</v>
      </c>
      <c r="D40" s="243" t="s">
        <v>422</v>
      </c>
      <c r="E40" s="243"/>
      <c r="F40" s="243"/>
      <c r="G40" s="244" t="s">
        <v>423</v>
      </c>
      <c r="H40" s="220"/>
    </row>
    <row r="41" s="212" customFormat="1" ht="18.95" customHeight="1" spans="1:8">
      <c r="A41" s="263"/>
      <c r="B41" s="220"/>
      <c r="C41" s="220"/>
      <c r="D41" s="243" t="s">
        <v>424</v>
      </c>
      <c r="E41" s="243"/>
      <c r="F41" s="243"/>
      <c r="G41" s="244" t="s">
        <v>425</v>
      </c>
      <c r="H41" s="220"/>
    </row>
    <row r="42" s="212" customFormat="1" ht="18.95" customHeight="1" spans="1:8">
      <c r="A42" s="263"/>
      <c r="B42" s="220"/>
      <c r="C42" s="220"/>
      <c r="D42" s="243" t="s">
        <v>426</v>
      </c>
      <c r="E42" s="243"/>
      <c r="F42" s="243"/>
      <c r="G42" s="244" t="s">
        <v>427</v>
      </c>
      <c r="H42" s="220"/>
    </row>
    <row r="43" s="212" customFormat="1" ht="18.95" customHeight="1" spans="1:8">
      <c r="A43" s="263"/>
      <c r="B43" s="220"/>
      <c r="C43" s="220"/>
      <c r="D43" s="239" t="s">
        <v>428</v>
      </c>
      <c r="E43" s="240"/>
      <c r="F43" s="241"/>
      <c r="G43" s="244" t="s">
        <v>429</v>
      </c>
      <c r="H43" s="220"/>
    </row>
    <row r="44" s="212" customFormat="1" ht="18.95" customHeight="1" spans="1:8">
      <c r="A44" s="263"/>
      <c r="B44" s="220"/>
      <c r="C44" s="220" t="s">
        <v>430</v>
      </c>
      <c r="D44" s="254" t="s">
        <v>431</v>
      </c>
      <c r="E44" s="255"/>
      <c r="F44" s="257"/>
      <c r="G44" s="245">
        <v>1</v>
      </c>
      <c r="H44" s="220"/>
    </row>
    <row r="45" s="212" customFormat="1" ht="18.95" customHeight="1" spans="1:8">
      <c r="A45" s="263"/>
      <c r="B45" s="220"/>
      <c r="C45" s="220"/>
      <c r="D45" s="254" t="s">
        <v>432</v>
      </c>
      <c r="E45" s="255"/>
      <c r="F45" s="257"/>
      <c r="G45" s="245">
        <v>1</v>
      </c>
      <c r="H45" s="220"/>
    </row>
    <row r="46" s="212" customFormat="1" ht="18.95" customHeight="1" spans="1:8">
      <c r="A46" s="263"/>
      <c r="B46" s="220"/>
      <c r="C46" s="220" t="s">
        <v>433</v>
      </c>
      <c r="D46" s="243" t="s">
        <v>434</v>
      </c>
      <c r="E46" s="243"/>
      <c r="F46" s="243"/>
      <c r="G46" s="244" t="s">
        <v>435</v>
      </c>
      <c r="H46" s="220"/>
    </row>
    <row r="47" s="212" customFormat="1" ht="18.95" customHeight="1" spans="1:8">
      <c r="A47" s="263"/>
      <c r="B47" s="220" t="s">
        <v>436</v>
      </c>
      <c r="C47" s="220" t="s">
        <v>437</v>
      </c>
      <c r="D47" s="243" t="s">
        <v>438</v>
      </c>
      <c r="E47" s="243"/>
      <c r="F47" s="243"/>
      <c r="G47" s="244" t="s">
        <v>367</v>
      </c>
      <c r="H47" s="220"/>
    </row>
    <row r="48" s="212" customFormat="1" ht="39" customHeight="1" spans="1:8">
      <c r="A48" s="263"/>
      <c r="B48" s="220"/>
      <c r="C48" s="220" t="s">
        <v>439</v>
      </c>
      <c r="D48" s="243" t="s">
        <v>440</v>
      </c>
      <c r="E48" s="243"/>
      <c r="F48" s="243"/>
      <c r="G48" s="244" t="s">
        <v>441</v>
      </c>
      <c r="H48" s="220"/>
    </row>
    <row r="49" s="212" customFormat="1" ht="18.95" customHeight="1" spans="1:8">
      <c r="A49" s="263"/>
      <c r="B49" s="220"/>
      <c r="C49" s="220"/>
      <c r="D49" s="239" t="s">
        <v>442</v>
      </c>
      <c r="E49" s="240"/>
      <c r="F49" s="241"/>
      <c r="G49" s="244" t="s">
        <v>443</v>
      </c>
      <c r="H49" s="220"/>
    </row>
    <row r="50" s="212" customFormat="1" ht="18.95" customHeight="1" spans="1:8">
      <c r="A50" s="263"/>
      <c r="B50" s="220"/>
      <c r="C50" s="220" t="s">
        <v>444</v>
      </c>
      <c r="D50" s="243" t="s">
        <v>445</v>
      </c>
      <c r="E50" s="243"/>
      <c r="F50" s="243"/>
      <c r="G50" s="244" t="s">
        <v>367</v>
      </c>
      <c r="H50" s="220"/>
    </row>
    <row r="51" s="212" customFormat="1" ht="18.95" customHeight="1" spans="1:8">
      <c r="A51" s="263"/>
      <c r="B51" s="220"/>
      <c r="C51" s="220"/>
      <c r="D51" s="243" t="s">
        <v>446</v>
      </c>
      <c r="E51" s="243"/>
      <c r="F51" s="243"/>
      <c r="G51" s="244" t="s">
        <v>367</v>
      </c>
      <c r="H51" s="220"/>
    </row>
    <row r="52" s="212" customFormat="1" ht="18.95" customHeight="1" spans="1:8">
      <c r="A52" s="263"/>
      <c r="B52" s="220"/>
      <c r="C52" s="220"/>
      <c r="D52" s="243" t="s">
        <v>447</v>
      </c>
      <c r="E52" s="243"/>
      <c r="F52" s="243"/>
      <c r="G52" s="244" t="s">
        <v>367</v>
      </c>
      <c r="H52" s="220"/>
    </row>
    <row r="53" s="212" customFormat="1" ht="18.95" customHeight="1" spans="1:8">
      <c r="A53" s="263"/>
      <c r="B53" s="220"/>
      <c r="C53" s="220" t="s">
        <v>448</v>
      </c>
      <c r="D53" s="243" t="s">
        <v>449</v>
      </c>
      <c r="E53" s="243"/>
      <c r="F53" s="243"/>
      <c r="G53" s="244" t="s">
        <v>435</v>
      </c>
      <c r="H53" s="220"/>
    </row>
    <row r="54" s="212" customFormat="1" ht="18.95" customHeight="1" spans="1:8">
      <c r="A54" s="263"/>
      <c r="B54" s="231" t="s">
        <v>450</v>
      </c>
      <c r="C54" s="231" t="s">
        <v>451</v>
      </c>
      <c r="D54" s="243" t="s">
        <v>452</v>
      </c>
      <c r="E54" s="243"/>
      <c r="F54" s="243"/>
      <c r="G54" s="245">
        <v>1</v>
      </c>
      <c r="H54" s="220"/>
    </row>
    <row r="55" s="212" customFormat="1" ht="18.95" customHeight="1" spans="1:8">
      <c r="A55" s="263"/>
      <c r="B55" s="231"/>
      <c r="C55" s="231"/>
      <c r="D55" s="243" t="s">
        <v>453</v>
      </c>
      <c r="E55" s="243"/>
      <c r="F55" s="243"/>
      <c r="G55" s="245">
        <v>1</v>
      </c>
      <c r="H55" s="220"/>
    </row>
    <row r="56" s="212" customFormat="1" ht="18.95" customHeight="1" spans="1:8">
      <c r="A56" s="266"/>
      <c r="B56" s="231"/>
      <c r="C56" s="231"/>
      <c r="D56" s="243" t="s">
        <v>454</v>
      </c>
      <c r="E56" s="243"/>
      <c r="F56" s="243"/>
      <c r="G56" s="245">
        <v>1</v>
      </c>
      <c r="H56" s="220"/>
    </row>
    <row r="57" s="212" customFormat="1" spans="1:8">
      <c r="A57" s="248"/>
      <c r="B57" s="249"/>
      <c r="C57" s="248"/>
      <c r="D57" s="248"/>
      <c r="E57" s="248"/>
      <c r="F57" s="248"/>
      <c r="G57" s="248"/>
      <c r="H57" s="248"/>
    </row>
    <row r="58" s="212" customFormat="1" spans="1:8">
      <c r="A58" s="248"/>
      <c r="B58" s="249"/>
      <c r="C58" s="248"/>
      <c r="D58" s="248"/>
      <c r="E58" s="248"/>
      <c r="F58" s="248"/>
      <c r="G58" s="248"/>
      <c r="H58" s="248"/>
    </row>
    <row r="59" s="212" customFormat="1" spans="2:8">
      <c r="B59" s="249"/>
      <c r="C59" s="248"/>
      <c r="D59" s="248"/>
      <c r="E59" s="248"/>
      <c r="F59" s="248"/>
      <c r="G59" s="248"/>
      <c r="H59" s="248"/>
    </row>
    <row r="60" s="212" customFormat="1" spans="2:8">
      <c r="B60" s="249"/>
      <c r="C60" s="248"/>
      <c r="D60" s="248"/>
      <c r="E60" s="248"/>
      <c r="F60" s="248"/>
      <c r="G60" s="248"/>
      <c r="H60" s="248"/>
    </row>
    <row r="61" s="212" customFormat="1" spans="2:8">
      <c r="B61" s="249"/>
      <c r="C61" s="248"/>
      <c r="D61" s="248"/>
      <c r="E61" s="248"/>
      <c r="F61" s="248"/>
      <c r="G61" s="248"/>
      <c r="H61" s="248"/>
    </row>
    <row r="62" s="212" customFormat="1" spans="2:8">
      <c r="B62" s="249"/>
      <c r="C62" s="248"/>
      <c r="D62" s="248"/>
      <c r="E62" s="248"/>
      <c r="F62" s="248"/>
      <c r="G62" s="248"/>
      <c r="H62" s="248"/>
    </row>
    <row r="63" s="212" customFormat="1" spans="2:8">
      <c r="B63" s="249"/>
      <c r="C63" s="248"/>
      <c r="D63" s="248"/>
      <c r="E63" s="248"/>
      <c r="F63" s="248"/>
      <c r="G63" s="248"/>
      <c r="H63" s="248"/>
    </row>
    <row r="64" s="212" customFormat="1" spans="2:8">
      <c r="B64" s="249"/>
      <c r="C64" s="248"/>
      <c r="D64" s="248"/>
      <c r="E64" s="248"/>
      <c r="F64" s="248"/>
      <c r="G64" s="248"/>
      <c r="H64" s="248"/>
    </row>
    <row r="65" s="212" customFormat="1" spans="2:8">
      <c r="B65" s="249"/>
      <c r="C65" s="248"/>
      <c r="D65" s="248"/>
      <c r="E65" s="248"/>
      <c r="F65" s="248"/>
      <c r="G65" s="248"/>
      <c r="H65" s="248"/>
    </row>
    <row r="66" s="212" customFormat="1" spans="2:8">
      <c r="B66" s="249"/>
      <c r="C66" s="248"/>
      <c r="D66" s="248"/>
      <c r="E66" s="248"/>
      <c r="F66" s="248"/>
      <c r="G66" s="248"/>
      <c r="H66" s="248"/>
    </row>
    <row r="67" s="212" customFormat="1" spans="2:8">
      <c r="B67" s="249"/>
      <c r="C67" s="248"/>
      <c r="D67" s="248"/>
      <c r="E67" s="248"/>
      <c r="F67" s="248"/>
      <c r="G67" s="248"/>
      <c r="H67" s="248"/>
    </row>
    <row r="68" s="212" customFormat="1" spans="2:8">
      <c r="B68" s="249"/>
      <c r="C68" s="248"/>
      <c r="D68" s="248"/>
      <c r="E68" s="248"/>
      <c r="F68" s="248"/>
      <c r="G68" s="248"/>
      <c r="H68" s="248"/>
    </row>
    <row r="69" s="212" customFormat="1" spans="2:8">
      <c r="B69" s="249"/>
      <c r="C69" s="248"/>
      <c r="D69" s="248"/>
      <c r="E69" s="248"/>
      <c r="F69" s="248"/>
      <c r="G69" s="248"/>
      <c r="H69" s="248"/>
    </row>
    <row r="70" s="212" customFormat="1" spans="2:8">
      <c r="B70" s="249"/>
      <c r="C70" s="248"/>
      <c r="D70" s="248"/>
      <c r="E70" s="248"/>
      <c r="F70" s="248"/>
      <c r="G70" s="248"/>
      <c r="H70" s="248"/>
    </row>
    <row r="71" s="212" customFormat="1" spans="2:8">
      <c r="B71" s="249"/>
      <c r="C71" s="248"/>
      <c r="D71" s="248"/>
      <c r="E71" s="248"/>
      <c r="F71" s="248"/>
      <c r="G71" s="248"/>
      <c r="H71" s="248"/>
    </row>
  </sheetData>
  <mergeCells count="73">
    <mergeCell ref="A1:H1"/>
    <mergeCell ref="A2:H2"/>
    <mergeCell ref="A4:B4"/>
    <mergeCell ref="C4:H4"/>
    <mergeCell ref="A5:B5"/>
    <mergeCell ref="C5:E5"/>
    <mergeCell ref="G5:H5"/>
    <mergeCell ref="A6:B6"/>
    <mergeCell ref="C6:E6"/>
    <mergeCell ref="G6:H6"/>
    <mergeCell ref="A7:B7"/>
    <mergeCell ref="A10:B10"/>
    <mergeCell ref="A11:B11"/>
    <mergeCell ref="A12:B12"/>
    <mergeCell ref="A13:B13"/>
    <mergeCell ref="C13:H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H37"/>
    <mergeCell ref="C38:H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A37:A38"/>
    <mergeCell ref="A39:A56"/>
    <mergeCell ref="B40:B46"/>
    <mergeCell ref="B47:B53"/>
    <mergeCell ref="B54:B56"/>
    <mergeCell ref="C40:C43"/>
    <mergeCell ref="C44:C45"/>
    <mergeCell ref="C48:C49"/>
    <mergeCell ref="C50:C52"/>
    <mergeCell ref="C54:C56"/>
    <mergeCell ref="F10:F12"/>
    <mergeCell ref="A8:B9"/>
    <mergeCell ref="A14:B25"/>
    <mergeCell ref="A26:B36"/>
  </mergeCells>
  <dataValidations count="1">
    <dataValidation type="list" allowBlank="1" showInputMessage="1" showErrorMessage="1" sqref="H8 D7:D9 F7:F9 H10:H12">
      <formula1>"√,×,是,否"</formula1>
    </dataValidation>
  </dataValidations>
  <printOptions horizontalCentered="1"/>
  <pageMargins left="0.55" right="0.471527777777778" top="0.590277777777778" bottom="0.354166666666667" header="0.5" footer="0.235416666666667"/>
  <pageSetup paperSize="9" orientation="portrait" horizontalDpi="600"/>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workbookViewId="0">
      <selection activeCell="C4" sqref="C4:H4"/>
    </sheetView>
  </sheetViews>
  <sheetFormatPr defaultColWidth="9" defaultRowHeight="14.25" outlineLevelCol="7"/>
  <cols>
    <col min="1" max="1" width="4.75" style="212" customWidth="1"/>
    <col min="2" max="2" width="10.25" style="213" customWidth="1"/>
    <col min="3" max="3" width="12.25" style="212" customWidth="1"/>
    <col min="4" max="5" width="9.625" style="212" customWidth="1"/>
    <col min="6" max="6" width="13.75" style="212" customWidth="1"/>
    <col min="7" max="7" width="14.25" style="212" customWidth="1"/>
    <col min="8" max="8" width="13.25" style="212" customWidth="1"/>
    <col min="9" max="16384" width="9" style="212"/>
  </cols>
  <sheetData>
    <row r="1" s="212" customFormat="1" ht="27.75" customHeight="1" spans="1:8">
      <c r="A1" s="214" t="s">
        <v>355</v>
      </c>
      <c r="B1" s="214"/>
      <c r="C1" s="214"/>
      <c r="D1" s="214"/>
      <c r="E1" s="214"/>
      <c r="F1" s="214"/>
      <c r="G1" s="214"/>
      <c r="H1" s="214"/>
    </row>
    <row r="2" s="212" customFormat="1" ht="20.1" customHeight="1" spans="1:8">
      <c r="A2" s="215" t="s">
        <v>356</v>
      </c>
      <c r="B2" s="215"/>
      <c r="C2" s="215"/>
      <c r="D2" s="215"/>
      <c r="E2" s="215"/>
      <c r="F2" s="215"/>
      <c r="G2" s="215"/>
      <c r="H2" s="215"/>
    </row>
    <row r="3" s="212" customFormat="1" ht="20.1" customHeight="1" spans="1:8">
      <c r="A3" s="250" t="s">
        <v>455</v>
      </c>
      <c r="B3" s="251"/>
      <c r="C3" s="252"/>
      <c r="D3" s="252"/>
      <c r="E3" s="252"/>
      <c r="F3" s="252"/>
      <c r="G3" s="252"/>
      <c r="H3" s="219" t="s">
        <v>30</v>
      </c>
    </row>
    <row r="4" s="212" customFormat="1" ht="20.1" customHeight="1" spans="1:8">
      <c r="A4" s="220" t="s">
        <v>286</v>
      </c>
      <c r="B4" s="220"/>
      <c r="C4" s="221" t="s">
        <v>328</v>
      </c>
      <c r="D4" s="222"/>
      <c r="E4" s="222"/>
      <c r="F4" s="222"/>
      <c r="G4" s="222"/>
      <c r="H4" s="223"/>
    </row>
    <row r="5" s="212" customFormat="1" ht="20.1" customHeight="1" spans="1:8">
      <c r="A5" s="220" t="s">
        <v>358</v>
      </c>
      <c r="B5" s="220"/>
      <c r="C5" s="220" t="s">
        <v>456</v>
      </c>
      <c r="D5" s="220"/>
      <c r="E5" s="220"/>
      <c r="F5" s="220" t="s">
        <v>360</v>
      </c>
      <c r="G5" s="224" t="s">
        <v>457</v>
      </c>
      <c r="H5" s="225"/>
    </row>
    <row r="6" s="212" customFormat="1" ht="20.1" customHeight="1" spans="1:8">
      <c r="A6" s="220" t="s">
        <v>361</v>
      </c>
      <c r="B6" s="220"/>
      <c r="C6" s="226" t="s">
        <v>458</v>
      </c>
      <c r="D6" s="227"/>
      <c r="E6" s="228"/>
      <c r="F6" s="229" t="s">
        <v>363</v>
      </c>
      <c r="G6" s="226" t="s">
        <v>459</v>
      </c>
      <c r="H6" s="228"/>
    </row>
    <row r="7" s="212" customFormat="1" ht="20.1" customHeight="1" spans="1:8">
      <c r="A7" s="220" t="s">
        <v>365</v>
      </c>
      <c r="B7" s="220"/>
      <c r="C7" s="230" t="s">
        <v>366</v>
      </c>
      <c r="D7" s="230" t="s">
        <v>367</v>
      </c>
      <c r="E7" s="229" t="s">
        <v>368</v>
      </c>
      <c r="F7" s="230" t="s">
        <v>369</v>
      </c>
      <c r="G7" s="230" t="s">
        <v>370</v>
      </c>
      <c r="H7" s="230" t="s">
        <v>371</v>
      </c>
    </row>
    <row r="8" s="212" customFormat="1" ht="20.1" customHeight="1" spans="1:8">
      <c r="A8" s="220" t="s">
        <v>372</v>
      </c>
      <c r="B8" s="220"/>
      <c r="C8" s="220" t="s">
        <v>373</v>
      </c>
      <c r="D8" s="230" t="s">
        <v>369</v>
      </c>
      <c r="E8" s="231" t="s">
        <v>374</v>
      </c>
      <c r="F8" s="230" t="s">
        <v>367</v>
      </c>
      <c r="G8" s="231" t="s">
        <v>375</v>
      </c>
      <c r="H8" s="230" t="s">
        <v>367</v>
      </c>
    </row>
    <row r="9" s="212" customFormat="1" ht="19.5" customHeight="1" spans="1:8">
      <c r="A9" s="220"/>
      <c r="B9" s="220"/>
      <c r="C9" s="220" t="s">
        <v>376</v>
      </c>
      <c r="D9" s="230" t="s">
        <v>367</v>
      </c>
      <c r="E9" s="231" t="s">
        <v>377</v>
      </c>
      <c r="F9" s="230" t="s">
        <v>369</v>
      </c>
      <c r="G9" s="231" t="s">
        <v>378</v>
      </c>
      <c r="H9" s="253" t="s">
        <v>379</v>
      </c>
    </row>
    <row r="10" s="212" customFormat="1" ht="20.1" customHeight="1" spans="1:8">
      <c r="A10" s="220" t="s">
        <v>380</v>
      </c>
      <c r="B10" s="220"/>
      <c r="C10" s="230" t="s">
        <v>381</v>
      </c>
      <c r="D10" s="230" t="s">
        <v>382</v>
      </c>
      <c r="E10" s="230" t="s">
        <v>216</v>
      </c>
      <c r="F10" s="230" t="s">
        <v>383</v>
      </c>
      <c r="G10" s="230" t="s">
        <v>384</v>
      </c>
      <c r="H10" s="230" t="s">
        <v>367</v>
      </c>
    </row>
    <row r="11" s="212" customFormat="1" ht="20.1" customHeight="1" spans="1:8">
      <c r="A11" s="231" t="s">
        <v>385</v>
      </c>
      <c r="B11" s="231"/>
      <c r="C11" s="230">
        <v>465</v>
      </c>
      <c r="D11" s="230"/>
      <c r="E11" s="230">
        <f>SUM(C11:D11)</f>
        <v>465</v>
      </c>
      <c r="F11" s="230"/>
      <c r="G11" s="230" t="s">
        <v>386</v>
      </c>
      <c r="H11" s="230" t="s">
        <v>367</v>
      </c>
    </row>
    <row r="12" s="212" customFormat="1" ht="20.1" customHeight="1" spans="1:8">
      <c r="A12" s="231" t="s">
        <v>387</v>
      </c>
      <c r="B12" s="231"/>
      <c r="C12" s="230">
        <v>465</v>
      </c>
      <c r="D12" s="230"/>
      <c r="E12" s="230">
        <f>SUM(C12:D12)</f>
        <v>465</v>
      </c>
      <c r="F12" s="230"/>
      <c r="G12" s="230" t="s">
        <v>388</v>
      </c>
      <c r="H12" s="230" t="s">
        <v>369</v>
      </c>
    </row>
    <row r="13" s="212" customFormat="1" ht="129" customHeight="1" spans="1:8">
      <c r="A13" s="224" t="s">
        <v>389</v>
      </c>
      <c r="B13" s="225"/>
      <c r="C13" s="232" t="s">
        <v>460</v>
      </c>
      <c r="D13" s="233"/>
      <c r="E13" s="233"/>
      <c r="F13" s="233"/>
      <c r="G13" s="233"/>
      <c r="H13" s="234"/>
    </row>
    <row r="14" s="212" customFormat="1" ht="20.1" customHeight="1" spans="1:8">
      <c r="A14" s="220" t="s">
        <v>391</v>
      </c>
      <c r="B14" s="220"/>
      <c r="C14" s="226" t="s">
        <v>392</v>
      </c>
      <c r="D14" s="227"/>
      <c r="E14" s="227"/>
      <c r="F14" s="228"/>
      <c r="G14" s="230" t="s">
        <v>287</v>
      </c>
      <c r="H14" s="230" t="s">
        <v>393</v>
      </c>
    </row>
    <row r="15" s="212" customFormat="1" ht="20.1" customHeight="1" spans="1:8">
      <c r="A15" s="220"/>
      <c r="B15" s="220"/>
      <c r="C15" s="226" t="s">
        <v>216</v>
      </c>
      <c r="D15" s="227"/>
      <c r="E15" s="227"/>
      <c r="F15" s="228"/>
      <c r="G15" s="230">
        <f>SUM(G16:G19)</f>
        <v>465</v>
      </c>
      <c r="H15" s="230">
        <f>SUM(H16:H19)</f>
        <v>0</v>
      </c>
    </row>
    <row r="16" s="212" customFormat="1" ht="20.1" customHeight="1" spans="1:8">
      <c r="A16" s="220"/>
      <c r="B16" s="220"/>
      <c r="C16" s="254" t="s">
        <v>461</v>
      </c>
      <c r="D16" s="255"/>
      <c r="E16" s="255"/>
      <c r="F16" s="255"/>
      <c r="G16" s="256">
        <v>300</v>
      </c>
      <c r="H16" s="230"/>
    </row>
    <row r="17" s="212" customFormat="1" ht="20.1" customHeight="1" spans="1:8">
      <c r="A17" s="220"/>
      <c r="B17" s="220"/>
      <c r="C17" s="254" t="s">
        <v>462</v>
      </c>
      <c r="D17" s="255"/>
      <c r="E17" s="255"/>
      <c r="F17" s="255"/>
      <c r="G17" s="256">
        <v>5</v>
      </c>
      <c r="H17" s="230"/>
    </row>
    <row r="18" s="212" customFormat="1" ht="20.1" customHeight="1" spans="1:8">
      <c r="A18" s="220"/>
      <c r="B18" s="220"/>
      <c r="C18" s="254" t="s">
        <v>463</v>
      </c>
      <c r="D18" s="255"/>
      <c r="E18" s="255"/>
      <c r="F18" s="255"/>
      <c r="G18" s="256">
        <v>10</v>
      </c>
      <c r="H18" s="230"/>
    </row>
    <row r="19" s="212" customFormat="1" ht="20.1" customHeight="1" spans="1:8">
      <c r="A19" s="220"/>
      <c r="B19" s="220"/>
      <c r="C19" s="254" t="s">
        <v>464</v>
      </c>
      <c r="D19" s="255"/>
      <c r="E19" s="255"/>
      <c r="F19" s="257"/>
      <c r="G19" s="256">
        <v>150</v>
      </c>
      <c r="H19" s="230"/>
    </row>
    <row r="20" s="212" customFormat="1" ht="20.1" customHeight="1" spans="1:8">
      <c r="A20" s="231" t="s">
        <v>404</v>
      </c>
      <c r="B20" s="231"/>
      <c r="C20" s="220" t="s">
        <v>405</v>
      </c>
      <c r="D20" s="220"/>
      <c r="E20" s="220"/>
      <c r="F20" s="220"/>
      <c r="G20" s="220" t="s">
        <v>406</v>
      </c>
      <c r="H20" s="220" t="s">
        <v>407</v>
      </c>
    </row>
    <row r="21" s="212" customFormat="1" ht="20.1" customHeight="1" spans="1:8">
      <c r="A21" s="231"/>
      <c r="B21" s="231"/>
      <c r="C21" s="243" t="s">
        <v>461</v>
      </c>
      <c r="D21" s="243"/>
      <c r="E21" s="243"/>
      <c r="F21" s="243"/>
      <c r="G21" s="237" t="s">
        <v>408</v>
      </c>
      <c r="H21" s="237" t="s">
        <v>409</v>
      </c>
    </row>
    <row r="22" s="212" customFormat="1" ht="20.1" customHeight="1" spans="1:8">
      <c r="A22" s="231"/>
      <c r="B22" s="231"/>
      <c r="C22" s="243" t="s">
        <v>465</v>
      </c>
      <c r="D22" s="243"/>
      <c r="E22" s="243"/>
      <c r="F22" s="243"/>
      <c r="G22" s="237" t="s">
        <v>408</v>
      </c>
      <c r="H22" s="237" t="s">
        <v>409</v>
      </c>
    </row>
    <row r="23" s="212" customFormat="1" ht="20.1" customHeight="1" spans="1:8">
      <c r="A23" s="231"/>
      <c r="B23" s="231"/>
      <c r="C23" s="243" t="s">
        <v>463</v>
      </c>
      <c r="D23" s="243"/>
      <c r="E23" s="243"/>
      <c r="F23" s="243"/>
      <c r="G23" s="237" t="s">
        <v>408</v>
      </c>
      <c r="H23" s="237" t="s">
        <v>409</v>
      </c>
    </row>
    <row r="24" s="212" customFormat="1" ht="27.75" customHeight="1" spans="1:8">
      <c r="A24" s="231"/>
      <c r="B24" s="231"/>
      <c r="C24" s="258" t="s">
        <v>466</v>
      </c>
      <c r="D24" s="259"/>
      <c r="E24" s="259"/>
      <c r="F24" s="260"/>
      <c r="G24" s="237" t="s">
        <v>408</v>
      </c>
      <c r="H24" s="237" t="s">
        <v>409</v>
      </c>
    </row>
    <row r="25" s="212" customFormat="1" ht="122.25" customHeight="1" spans="1:8">
      <c r="A25" s="261" t="s">
        <v>410</v>
      </c>
      <c r="B25" s="220" t="s">
        <v>411</v>
      </c>
      <c r="C25" s="239" t="s">
        <v>467</v>
      </c>
      <c r="D25" s="240"/>
      <c r="E25" s="240"/>
      <c r="F25" s="240"/>
      <c r="G25" s="240"/>
      <c r="H25" s="241"/>
    </row>
    <row r="26" s="212" customFormat="1" ht="76.5" customHeight="1" spans="1:8">
      <c r="A26" s="261" t="s">
        <v>410</v>
      </c>
      <c r="B26" s="220" t="s">
        <v>412</v>
      </c>
      <c r="C26" s="239" t="s">
        <v>468</v>
      </c>
      <c r="D26" s="240"/>
      <c r="E26" s="240"/>
      <c r="F26" s="240"/>
      <c r="G26" s="240"/>
      <c r="H26" s="241"/>
    </row>
    <row r="27" s="212" customFormat="1" ht="20.1" customHeight="1" spans="1:8">
      <c r="A27" s="262" t="s">
        <v>414</v>
      </c>
      <c r="B27" s="220" t="s">
        <v>415</v>
      </c>
      <c r="C27" s="220" t="s">
        <v>416</v>
      </c>
      <c r="D27" s="220" t="s">
        <v>417</v>
      </c>
      <c r="E27" s="220"/>
      <c r="F27" s="220"/>
      <c r="G27" s="220" t="s">
        <v>418</v>
      </c>
      <c r="H27" s="220" t="s">
        <v>419</v>
      </c>
    </row>
    <row r="28" s="212" customFormat="1" ht="18.95" customHeight="1" spans="1:8">
      <c r="A28" s="263"/>
      <c r="B28" s="220" t="s">
        <v>420</v>
      </c>
      <c r="C28" s="220" t="s">
        <v>421</v>
      </c>
      <c r="D28" s="243" t="s">
        <v>469</v>
      </c>
      <c r="E28" s="243"/>
      <c r="F28" s="243"/>
      <c r="G28" s="244" t="s">
        <v>470</v>
      </c>
      <c r="H28" s="220"/>
    </row>
    <row r="29" s="212" customFormat="1" ht="18.95" customHeight="1" spans="1:8">
      <c r="A29" s="263"/>
      <c r="B29" s="220"/>
      <c r="C29" s="220"/>
      <c r="D29" s="239" t="s">
        <v>471</v>
      </c>
      <c r="E29" s="240"/>
      <c r="F29" s="241"/>
      <c r="G29" s="244" t="s">
        <v>472</v>
      </c>
      <c r="H29" s="220"/>
    </row>
    <row r="30" s="212" customFormat="1" ht="18.95" customHeight="1" spans="1:8">
      <c r="A30" s="263"/>
      <c r="B30" s="220"/>
      <c r="C30" s="220"/>
      <c r="D30" s="243" t="s">
        <v>473</v>
      </c>
      <c r="E30" s="243"/>
      <c r="F30" s="243"/>
      <c r="G30" s="244" t="s">
        <v>470</v>
      </c>
      <c r="H30" s="220"/>
    </row>
    <row r="31" s="212" customFormat="1" ht="18.95" customHeight="1" spans="1:8">
      <c r="A31" s="263"/>
      <c r="B31" s="220"/>
      <c r="C31" s="220"/>
      <c r="D31" s="239" t="s">
        <v>474</v>
      </c>
      <c r="E31" s="240"/>
      <c r="F31" s="241"/>
      <c r="G31" s="244" t="s">
        <v>475</v>
      </c>
      <c r="H31" s="220"/>
    </row>
    <row r="32" s="212" customFormat="1" ht="18.95" customHeight="1" spans="1:8">
      <c r="A32" s="263"/>
      <c r="B32" s="220"/>
      <c r="C32" s="220"/>
      <c r="D32" s="239" t="s">
        <v>476</v>
      </c>
      <c r="E32" s="240"/>
      <c r="F32" s="241"/>
      <c r="G32" s="245">
        <v>1</v>
      </c>
      <c r="H32" s="220"/>
    </row>
    <row r="33" s="212" customFormat="1" ht="18.95" customHeight="1" spans="1:8">
      <c r="A33" s="263"/>
      <c r="B33" s="220"/>
      <c r="C33" s="220"/>
      <c r="D33" s="239" t="s">
        <v>477</v>
      </c>
      <c r="E33" s="240"/>
      <c r="F33" s="241"/>
      <c r="G33" s="245" t="s">
        <v>478</v>
      </c>
      <c r="H33" s="220"/>
    </row>
    <row r="34" s="212" customFormat="1" ht="18.95" customHeight="1" spans="1:8">
      <c r="A34" s="263"/>
      <c r="B34" s="220"/>
      <c r="C34" s="220" t="s">
        <v>430</v>
      </c>
      <c r="D34" s="239" t="s">
        <v>479</v>
      </c>
      <c r="E34" s="240"/>
      <c r="F34" s="240"/>
      <c r="G34" s="245">
        <v>1</v>
      </c>
      <c r="H34" s="220"/>
    </row>
    <row r="35" s="212" customFormat="1" ht="18.95" customHeight="1" spans="1:8">
      <c r="A35" s="263"/>
      <c r="B35" s="220"/>
      <c r="C35" s="220"/>
      <c r="D35" s="239" t="s">
        <v>480</v>
      </c>
      <c r="E35" s="240"/>
      <c r="F35" s="240"/>
      <c r="G35" s="245">
        <v>1</v>
      </c>
      <c r="H35" s="220"/>
    </row>
    <row r="36" s="212" customFormat="1" ht="18.95" customHeight="1" spans="1:8">
      <c r="A36" s="263"/>
      <c r="B36" s="220"/>
      <c r="C36" s="220"/>
      <c r="D36" s="239" t="s">
        <v>481</v>
      </c>
      <c r="E36" s="240"/>
      <c r="F36" s="240"/>
      <c r="G36" s="245">
        <v>1</v>
      </c>
      <c r="H36" s="220"/>
    </row>
    <row r="37" s="212" customFormat="1" ht="18.95" customHeight="1" spans="1:8">
      <c r="A37" s="263"/>
      <c r="B37" s="220"/>
      <c r="C37" s="220"/>
      <c r="D37" s="239" t="s">
        <v>482</v>
      </c>
      <c r="E37" s="240"/>
      <c r="F37" s="240"/>
      <c r="G37" s="244" t="s">
        <v>483</v>
      </c>
      <c r="H37" s="220"/>
    </row>
    <row r="38" s="212" customFormat="1" ht="18.95" customHeight="1" spans="1:8">
      <c r="A38" s="263"/>
      <c r="B38" s="220"/>
      <c r="C38" s="220"/>
      <c r="D38" s="239" t="s">
        <v>484</v>
      </c>
      <c r="E38" s="240"/>
      <c r="F38" s="241"/>
      <c r="G38" s="244" t="s">
        <v>485</v>
      </c>
      <c r="H38" s="220"/>
    </row>
    <row r="39" s="212" customFormat="1" ht="18.95" customHeight="1" spans="1:8">
      <c r="A39" s="263"/>
      <c r="B39" s="220"/>
      <c r="C39" s="220"/>
      <c r="D39" s="243" t="s">
        <v>486</v>
      </c>
      <c r="E39" s="243"/>
      <c r="F39" s="243"/>
      <c r="G39" s="244" t="s">
        <v>485</v>
      </c>
      <c r="H39" s="220"/>
    </row>
    <row r="40" s="212" customFormat="1" ht="18.95" customHeight="1" spans="1:8">
      <c r="A40" s="263"/>
      <c r="B40" s="220"/>
      <c r="C40" s="220" t="s">
        <v>433</v>
      </c>
      <c r="D40" s="239" t="s">
        <v>487</v>
      </c>
      <c r="E40" s="240"/>
      <c r="F40" s="240"/>
      <c r="G40" s="243" t="s">
        <v>488</v>
      </c>
      <c r="H40" s="220"/>
    </row>
    <row r="41" s="212" customFormat="1" ht="18.95" customHeight="1" spans="1:8">
      <c r="A41" s="263"/>
      <c r="B41" s="220"/>
      <c r="C41" s="220"/>
      <c r="D41" s="239" t="s">
        <v>489</v>
      </c>
      <c r="E41" s="240"/>
      <c r="F41" s="240"/>
      <c r="G41" s="243" t="s">
        <v>488</v>
      </c>
      <c r="H41" s="220"/>
    </row>
    <row r="42" s="212" customFormat="1" ht="18.95" customHeight="1" spans="1:8">
      <c r="A42" s="263"/>
      <c r="B42" s="220"/>
      <c r="C42" s="220"/>
      <c r="D42" s="243" t="s">
        <v>490</v>
      </c>
      <c r="E42" s="243"/>
      <c r="F42" s="243"/>
      <c r="G42" s="244" t="s">
        <v>491</v>
      </c>
      <c r="H42" s="220"/>
    </row>
    <row r="43" s="212" customFormat="1" ht="18.95" customHeight="1" spans="1:8">
      <c r="A43" s="263"/>
      <c r="B43" s="220"/>
      <c r="C43" s="220"/>
      <c r="D43" s="243" t="s">
        <v>492</v>
      </c>
      <c r="E43" s="243"/>
      <c r="F43" s="243"/>
      <c r="G43" s="244" t="s">
        <v>493</v>
      </c>
      <c r="H43" s="220"/>
    </row>
    <row r="44" s="212" customFormat="1" ht="18.95" customHeight="1" spans="1:8">
      <c r="A44" s="263"/>
      <c r="B44" s="220"/>
      <c r="C44" s="220" t="s">
        <v>494</v>
      </c>
      <c r="D44" s="264" t="s">
        <v>495</v>
      </c>
      <c r="E44" s="264"/>
      <c r="F44" s="264"/>
      <c r="G44" s="265" t="s">
        <v>496</v>
      </c>
      <c r="H44" s="220"/>
    </row>
    <row r="45" s="212" customFormat="1" ht="18.95" customHeight="1" spans="1:8">
      <c r="A45" s="263"/>
      <c r="B45" s="220"/>
      <c r="C45" s="220"/>
      <c r="D45" s="264" t="s">
        <v>497</v>
      </c>
      <c r="E45" s="264"/>
      <c r="F45" s="264"/>
      <c r="G45" s="265" t="s">
        <v>498</v>
      </c>
      <c r="H45" s="220"/>
    </row>
    <row r="46" s="212" customFormat="1" ht="18.95" customHeight="1" spans="1:8">
      <c r="A46" s="263"/>
      <c r="B46" s="220"/>
      <c r="C46" s="220"/>
      <c r="D46" s="264" t="s">
        <v>499</v>
      </c>
      <c r="E46" s="264"/>
      <c r="F46" s="264"/>
      <c r="G46" s="265" t="s">
        <v>500</v>
      </c>
      <c r="H46" s="220"/>
    </row>
    <row r="47" s="212" customFormat="1" ht="18.95" customHeight="1" spans="1:8">
      <c r="A47" s="263"/>
      <c r="B47" s="220"/>
      <c r="C47" s="220"/>
      <c r="D47" s="264" t="s">
        <v>501</v>
      </c>
      <c r="E47" s="264"/>
      <c r="F47" s="264"/>
      <c r="G47" s="265" t="s">
        <v>502</v>
      </c>
      <c r="H47" s="220"/>
    </row>
    <row r="48" s="212" customFormat="1" ht="18.95" customHeight="1" spans="1:8">
      <c r="A48" s="263"/>
      <c r="B48" s="220"/>
      <c r="C48" s="220" t="s">
        <v>439</v>
      </c>
      <c r="D48" s="239" t="s">
        <v>503</v>
      </c>
      <c r="E48" s="240"/>
      <c r="F48" s="240"/>
      <c r="G48" s="244" t="s">
        <v>504</v>
      </c>
      <c r="H48" s="220"/>
    </row>
    <row r="49" s="212" customFormat="1" ht="18.95" customHeight="1" spans="1:8">
      <c r="A49" s="263"/>
      <c r="B49" s="220"/>
      <c r="C49" s="220"/>
      <c r="D49" s="239" t="s">
        <v>505</v>
      </c>
      <c r="E49" s="240"/>
      <c r="F49" s="240"/>
      <c r="G49" s="244" t="s">
        <v>506</v>
      </c>
      <c r="H49" s="220"/>
    </row>
    <row r="50" s="212" customFormat="1" ht="18.95" customHeight="1" spans="1:8">
      <c r="A50" s="263"/>
      <c r="B50" s="220"/>
      <c r="C50" s="220"/>
      <c r="D50" s="239" t="s">
        <v>507</v>
      </c>
      <c r="E50" s="240"/>
      <c r="F50" s="240"/>
      <c r="G50" s="244" t="s">
        <v>508</v>
      </c>
      <c r="H50" s="220"/>
    </row>
    <row r="51" s="212" customFormat="1" ht="18.75" customHeight="1" spans="1:8">
      <c r="A51" s="263"/>
      <c r="B51" s="220"/>
      <c r="C51" s="220" t="s">
        <v>448</v>
      </c>
      <c r="D51" s="239" t="s">
        <v>509</v>
      </c>
      <c r="E51" s="240"/>
      <c r="F51" s="240"/>
      <c r="G51" s="244" t="s">
        <v>510</v>
      </c>
      <c r="H51" s="220"/>
    </row>
    <row r="52" s="212" customFormat="1" ht="18" customHeight="1" spans="1:8">
      <c r="A52" s="263"/>
      <c r="B52" s="220"/>
      <c r="C52" s="220"/>
      <c r="D52" s="239" t="s">
        <v>511</v>
      </c>
      <c r="E52" s="240"/>
      <c r="F52" s="240"/>
      <c r="G52" s="244" t="s">
        <v>512</v>
      </c>
      <c r="H52" s="220"/>
    </row>
    <row r="53" s="212" customFormat="1" ht="31.5" customHeight="1" spans="1:8">
      <c r="A53" s="263"/>
      <c r="B53" s="220"/>
      <c r="C53" s="220"/>
      <c r="D53" s="239" t="s">
        <v>513</v>
      </c>
      <c r="E53" s="240"/>
      <c r="F53" s="241"/>
      <c r="G53" s="244" t="s">
        <v>514</v>
      </c>
      <c r="H53" s="220"/>
    </row>
    <row r="54" s="212" customFormat="1" spans="1:8">
      <c r="A54" s="263"/>
      <c r="B54" s="231" t="s">
        <v>450</v>
      </c>
      <c r="C54" s="231" t="s">
        <v>451</v>
      </c>
      <c r="D54" s="239" t="s">
        <v>515</v>
      </c>
      <c r="E54" s="240"/>
      <c r="F54" s="240"/>
      <c r="G54" s="244" t="s">
        <v>516</v>
      </c>
      <c r="H54" s="220"/>
    </row>
    <row r="55" s="212" customFormat="1" spans="1:8">
      <c r="A55" s="263"/>
      <c r="B55" s="231"/>
      <c r="C55" s="231"/>
      <c r="D55" s="239" t="s">
        <v>517</v>
      </c>
      <c r="E55" s="240"/>
      <c r="F55" s="240"/>
      <c r="G55" s="244" t="s">
        <v>518</v>
      </c>
      <c r="H55" s="220"/>
    </row>
    <row r="56" s="212" customFormat="1" spans="1:8">
      <c r="A56" s="263"/>
      <c r="B56" s="231"/>
      <c r="C56" s="231"/>
      <c r="D56" s="243" t="s">
        <v>519</v>
      </c>
      <c r="E56" s="243"/>
      <c r="F56" s="243"/>
      <c r="G56" s="244" t="s">
        <v>520</v>
      </c>
      <c r="H56" s="220"/>
    </row>
    <row r="57" s="212" customFormat="1" spans="1:8">
      <c r="A57" s="266"/>
      <c r="B57" s="231"/>
      <c r="C57" s="231"/>
      <c r="D57" s="243" t="s">
        <v>521</v>
      </c>
      <c r="E57" s="243"/>
      <c r="F57" s="243"/>
      <c r="G57" s="244" t="s">
        <v>520</v>
      </c>
      <c r="H57" s="220"/>
    </row>
    <row r="58" s="212" customFormat="1" spans="2:8">
      <c r="B58" s="249"/>
      <c r="C58" s="248"/>
      <c r="D58" s="248"/>
      <c r="E58" s="248"/>
      <c r="F58" s="248"/>
      <c r="G58" s="248"/>
      <c r="H58" s="248"/>
    </row>
    <row r="59" s="212" customFormat="1" spans="2:8">
      <c r="B59" s="249"/>
      <c r="C59" s="248"/>
      <c r="D59" s="248"/>
      <c r="E59" s="248"/>
      <c r="F59" s="248"/>
      <c r="G59" s="248"/>
      <c r="H59" s="248"/>
    </row>
    <row r="60" s="212" customFormat="1" spans="2:8">
      <c r="B60" s="249"/>
      <c r="C60" s="248"/>
      <c r="D60" s="248"/>
      <c r="E60" s="248"/>
      <c r="F60" s="248"/>
      <c r="G60" s="248"/>
      <c r="H60" s="248"/>
    </row>
    <row r="61" s="212" customFormat="1" spans="2:8">
      <c r="B61" s="249"/>
      <c r="C61" s="248"/>
      <c r="D61" s="248"/>
      <c r="E61" s="248"/>
      <c r="F61" s="248"/>
      <c r="G61" s="248"/>
      <c r="H61" s="248"/>
    </row>
    <row r="62" s="212" customFormat="1" spans="2:8">
      <c r="B62" s="249"/>
      <c r="C62" s="248"/>
      <c r="D62" s="248"/>
      <c r="E62" s="248"/>
      <c r="F62" s="248"/>
      <c r="G62" s="248"/>
      <c r="H62" s="248"/>
    </row>
    <row r="63" s="212" customFormat="1" spans="2:8">
      <c r="B63" s="249"/>
      <c r="C63" s="248"/>
      <c r="D63" s="248"/>
      <c r="E63" s="248"/>
      <c r="F63" s="248"/>
      <c r="G63" s="248"/>
      <c r="H63" s="248"/>
    </row>
  </sheetData>
  <mergeCells count="75">
    <mergeCell ref="A1:H1"/>
    <mergeCell ref="A2:H2"/>
    <mergeCell ref="A4:B4"/>
    <mergeCell ref="C4:H4"/>
    <mergeCell ref="A5:B5"/>
    <mergeCell ref="C5:E5"/>
    <mergeCell ref="G5:H5"/>
    <mergeCell ref="A6:B6"/>
    <mergeCell ref="C6:E6"/>
    <mergeCell ref="G6:H6"/>
    <mergeCell ref="A7:B7"/>
    <mergeCell ref="A10:B10"/>
    <mergeCell ref="A11:B11"/>
    <mergeCell ref="A12:B12"/>
    <mergeCell ref="A13:B13"/>
    <mergeCell ref="C13:H13"/>
    <mergeCell ref="C14:F14"/>
    <mergeCell ref="C15:F15"/>
    <mergeCell ref="C16:F16"/>
    <mergeCell ref="C17:F17"/>
    <mergeCell ref="C18:F18"/>
    <mergeCell ref="C19:F19"/>
    <mergeCell ref="C20:F20"/>
    <mergeCell ref="C21:F21"/>
    <mergeCell ref="C22:F22"/>
    <mergeCell ref="C23:F23"/>
    <mergeCell ref="C24:F24"/>
    <mergeCell ref="C25:H25"/>
    <mergeCell ref="C26:H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A27:A57"/>
    <mergeCell ref="B28:B47"/>
    <mergeCell ref="B48:B53"/>
    <mergeCell ref="B54:B57"/>
    <mergeCell ref="C28:C33"/>
    <mergeCell ref="C34:C39"/>
    <mergeCell ref="C40:C43"/>
    <mergeCell ref="C44:C47"/>
    <mergeCell ref="C48:C50"/>
    <mergeCell ref="C51:C53"/>
    <mergeCell ref="C54:C57"/>
    <mergeCell ref="F10:F12"/>
    <mergeCell ref="A8:B9"/>
    <mergeCell ref="A14:B19"/>
    <mergeCell ref="A20:B24"/>
  </mergeCells>
  <dataValidations count="1">
    <dataValidation type="list" allowBlank="1" showInputMessage="1" showErrorMessage="1" sqref="H8 D7:D9 F7:F9 H10:H12">
      <formula1>"√,×,是,否"</formula1>
    </dataValidation>
  </dataValidations>
  <printOptions horizontalCentered="1"/>
  <pageMargins left="0.590277777777778" right="0.313888888888889" top="0.55" bottom="0.393055555555556" header="0.5" footer="0.5"/>
  <pageSetup paperSize="9" orientation="portrait" horizontalDpi="600"/>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workbookViewId="0">
      <selection activeCell="C4" sqref="C4:H4"/>
    </sheetView>
  </sheetViews>
  <sheetFormatPr defaultColWidth="9" defaultRowHeight="14.25" outlineLevelCol="7"/>
  <cols>
    <col min="1" max="1" width="4.75" style="212" customWidth="1"/>
    <col min="2" max="2" width="9.375" style="213" customWidth="1"/>
    <col min="3" max="3" width="12.25" style="212" customWidth="1"/>
    <col min="4" max="5" width="9.625" style="212" customWidth="1"/>
    <col min="6" max="7" width="14.25" style="212" customWidth="1"/>
    <col min="8" max="8" width="14" style="212" customWidth="1"/>
    <col min="9" max="16384" width="9" style="212"/>
  </cols>
  <sheetData>
    <row r="1" s="212" customFormat="1" ht="27.75" customHeight="1" spans="1:8">
      <c r="A1" s="214" t="s">
        <v>355</v>
      </c>
      <c r="B1" s="214"/>
      <c r="C1" s="214"/>
      <c r="D1" s="214"/>
      <c r="E1" s="214"/>
      <c r="F1" s="214"/>
      <c r="G1" s="214"/>
      <c r="H1" s="214"/>
    </row>
    <row r="2" s="212" customFormat="1" ht="20.1" customHeight="1" spans="1:8">
      <c r="A2" s="215" t="s">
        <v>356</v>
      </c>
      <c r="B2" s="215"/>
      <c r="C2" s="215"/>
      <c r="D2" s="215"/>
      <c r="E2" s="215"/>
      <c r="F2" s="215"/>
      <c r="G2" s="215"/>
      <c r="H2" s="215"/>
    </row>
    <row r="3" s="212" customFormat="1" ht="20.1" customHeight="1" spans="1:8">
      <c r="A3" s="216" t="s">
        <v>522</v>
      </c>
      <c r="B3" s="217"/>
      <c r="C3" s="218"/>
      <c r="D3" s="218"/>
      <c r="E3" s="218"/>
      <c r="F3" s="218"/>
      <c r="G3" s="218"/>
      <c r="H3" s="219" t="s">
        <v>30</v>
      </c>
    </row>
    <row r="4" s="212" customFormat="1" ht="20.1" customHeight="1" spans="1:8">
      <c r="A4" s="220" t="s">
        <v>286</v>
      </c>
      <c r="B4" s="220"/>
      <c r="C4" s="221" t="s">
        <v>523</v>
      </c>
      <c r="D4" s="222"/>
      <c r="E4" s="222"/>
      <c r="F4" s="222"/>
      <c r="G4" s="222"/>
      <c r="H4" s="223"/>
    </row>
    <row r="5" s="212" customFormat="1" ht="20.1" customHeight="1" spans="1:8">
      <c r="A5" s="220" t="s">
        <v>358</v>
      </c>
      <c r="B5" s="220"/>
      <c r="C5" s="220" t="s">
        <v>524</v>
      </c>
      <c r="D5" s="220"/>
      <c r="E5" s="220"/>
      <c r="F5" s="220" t="s">
        <v>360</v>
      </c>
      <c r="G5" s="224" t="s">
        <v>525</v>
      </c>
      <c r="H5" s="225"/>
    </row>
    <row r="6" s="212" customFormat="1" ht="20.1" customHeight="1" spans="1:8">
      <c r="A6" s="220" t="s">
        <v>361</v>
      </c>
      <c r="B6" s="220"/>
      <c r="C6" s="226" t="s">
        <v>526</v>
      </c>
      <c r="D6" s="227"/>
      <c r="E6" s="228"/>
      <c r="F6" s="229" t="s">
        <v>363</v>
      </c>
      <c r="G6" s="226" t="s">
        <v>527</v>
      </c>
      <c r="H6" s="228"/>
    </row>
    <row r="7" s="212" customFormat="1" ht="20.1" customHeight="1" spans="1:8">
      <c r="A7" s="220" t="s">
        <v>365</v>
      </c>
      <c r="B7" s="220"/>
      <c r="C7" s="230" t="s">
        <v>366</v>
      </c>
      <c r="D7" s="230" t="s">
        <v>367</v>
      </c>
      <c r="E7" s="229" t="s">
        <v>368</v>
      </c>
      <c r="F7" s="230" t="s">
        <v>367</v>
      </c>
      <c r="G7" s="230" t="s">
        <v>370</v>
      </c>
      <c r="H7" s="230" t="s">
        <v>371</v>
      </c>
    </row>
    <row r="8" s="212" customFormat="1" ht="20.1" customHeight="1" spans="1:8">
      <c r="A8" s="220" t="s">
        <v>372</v>
      </c>
      <c r="B8" s="220"/>
      <c r="C8" s="220" t="s">
        <v>373</v>
      </c>
      <c r="D8" s="230" t="s">
        <v>369</v>
      </c>
      <c r="E8" s="231" t="s">
        <v>374</v>
      </c>
      <c r="F8" s="230" t="s">
        <v>367</v>
      </c>
      <c r="G8" s="231" t="s">
        <v>375</v>
      </c>
      <c r="H8" s="230" t="s">
        <v>367</v>
      </c>
    </row>
    <row r="9" s="212" customFormat="1" ht="19.5" customHeight="1" spans="1:8">
      <c r="A9" s="220"/>
      <c r="B9" s="220"/>
      <c r="C9" s="220" t="s">
        <v>376</v>
      </c>
      <c r="D9" s="230" t="s">
        <v>367</v>
      </c>
      <c r="E9" s="231" t="s">
        <v>377</v>
      </c>
      <c r="F9" s="230" t="s">
        <v>369</v>
      </c>
      <c r="G9" s="231" t="s">
        <v>378</v>
      </c>
      <c r="H9" s="230" t="s">
        <v>379</v>
      </c>
    </row>
    <row r="10" s="212" customFormat="1" ht="20.1" customHeight="1" spans="1:8">
      <c r="A10" s="220" t="s">
        <v>380</v>
      </c>
      <c r="B10" s="220"/>
      <c r="C10" s="230" t="s">
        <v>381</v>
      </c>
      <c r="D10" s="230" t="s">
        <v>382</v>
      </c>
      <c r="E10" s="230" t="s">
        <v>216</v>
      </c>
      <c r="F10" s="230" t="s">
        <v>383</v>
      </c>
      <c r="G10" s="230" t="s">
        <v>384</v>
      </c>
      <c r="H10" s="230" t="s">
        <v>367</v>
      </c>
    </row>
    <row r="11" s="212" customFormat="1" ht="20.1" customHeight="1" spans="1:8">
      <c r="A11" s="231" t="s">
        <v>385</v>
      </c>
      <c r="B11" s="231"/>
      <c r="C11" s="230">
        <v>3000</v>
      </c>
      <c r="D11" s="230"/>
      <c r="E11" s="230">
        <f>SUM(C11:D11)</f>
        <v>3000</v>
      </c>
      <c r="F11" s="230"/>
      <c r="G11" s="230" t="s">
        <v>386</v>
      </c>
      <c r="H11" s="230" t="s">
        <v>367</v>
      </c>
    </row>
    <row r="12" s="212" customFormat="1" ht="20.1" customHeight="1" spans="1:8">
      <c r="A12" s="231" t="s">
        <v>387</v>
      </c>
      <c r="B12" s="231"/>
      <c r="C12" s="230">
        <v>3000</v>
      </c>
      <c r="D12" s="230"/>
      <c r="E12" s="230">
        <f>SUM(C12:D12)</f>
        <v>3000</v>
      </c>
      <c r="F12" s="230"/>
      <c r="G12" s="230" t="s">
        <v>388</v>
      </c>
      <c r="H12" s="230" t="s">
        <v>367</v>
      </c>
    </row>
    <row r="13" s="212" customFormat="1" ht="57" customHeight="1" spans="1:8">
      <c r="A13" s="224" t="s">
        <v>389</v>
      </c>
      <c r="B13" s="225"/>
      <c r="C13" s="232" t="s">
        <v>528</v>
      </c>
      <c r="D13" s="233"/>
      <c r="E13" s="233"/>
      <c r="F13" s="233"/>
      <c r="G13" s="233"/>
      <c r="H13" s="234"/>
    </row>
    <row r="14" s="212" customFormat="1" ht="20.1" customHeight="1" spans="1:8">
      <c r="A14" s="220" t="s">
        <v>391</v>
      </c>
      <c r="B14" s="220"/>
      <c r="C14" s="226" t="s">
        <v>392</v>
      </c>
      <c r="D14" s="227"/>
      <c r="E14" s="227"/>
      <c r="F14" s="228"/>
      <c r="G14" s="230" t="s">
        <v>287</v>
      </c>
      <c r="H14" s="230" t="s">
        <v>393</v>
      </c>
    </row>
    <row r="15" s="212" customFormat="1" ht="20.1" customHeight="1" spans="1:8">
      <c r="A15" s="220"/>
      <c r="B15" s="220"/>
      <c r="C15" s="226" t="s">
        <v>216</v>
      </c>
      <c r="D15" s="227"/>
      <c r="E15" s="227"/>
      <c r="F15" s="228"/>
      <c r="G15" s="230">
        <f>SUM(G16:G24)</f>
        <v>3000</v>
      </c>
      <c r="H15" s="230">
        <f>SUM(H16:H24)</f>
        <v>3000</v>
      </c>
    </row>
    <row r="16" s="212" customFormat="1" ht="20.1" customHeight="1" spans="1:8">
      <c r="A16" s="220"/>
      <c r="B16" s="220"/>
      <c r="C16" s="232" t="s">
        <v>529</v>
      </c>
      <c r="D16" s="235"/>
      <c r="E16" s="235"/>
      <c r="F16" s="236"/>
      <c r="G16" s="230">
        <v>100</v>
      </c>
      <c r="H16" s="230">
        <v>100</v>
      </c>
    </row>
    <row r="17" s="212" customFormat="1" ht="20.1" customHeight="1" spans="1:8">
      <c r="A17" s="220"/>
      <c r="B17" s="220"/>
      <c r="C17" s="232" t="s">
        <v>530</v>
      </c>
      <c r="D17" s="235"/>
      <c r="E17" s="235"/>
      <c r="F17" s="236"/>
      <c r="G17" s="230">
        <v>275</v>
      </c>
      <c r="H17" s="230">
        <v>275</v>
      </c>
    </row>
    <row r="18" s="212" customFormat="1" ht="20.1" customHeight="1" spans="1:8">
      <c r="A18" s="220"/>
      <c r="B18" s="220"/>
      <c r="C18" s="232" t="s">
        <v>531</v>
      </c>
      <c r="D18" s="235"/>
      <c r="E18" s="235"/>
      <c r="F18" s="236"/>
      <c r="G18" s="230">
        <v>500</v>
      </c>
      <c r="H18" s="230">
        <v>500</v>
      </c>
    </row>
    <row r="19" s="212" customFormat="1" ht="20.1" customHeight="1" spans="1:8">
      <c r="A19" s="220"/>
      <c r="B19" s="220"/>
      <c r="C19" s="232" t="s">
        <v>532</v>
      </c>
      <c r="D19" s="235"/>
      <c r="E19" s="235"/>
      <c r="F19" s="236"/>
      <c r="G19" s="230">
        <v>1700</v>
      </c>
      <c r="H19" s="230">
        <v>1700</v>
      </c>
    </row>
    <row r="20" s="212" customFormat="1" ht="20.1" customHeight="1" spans="1:8">
      <c r="A20" s="220"/>
      <c r="B20" s="220"/>
      <c r="C20" s="232" t="s">
        <v>533</v>
      </c>
      <c r="D20" s="235"/>
      <c r="E20" s="235"/>
      <c r="F20" s="236"/>
      <c r="G20" s="230">
        <v>10</v>
      </c>
      <c r="H20" s="230">
        <v>10</v>
      </c>
    </row>
    <row r="21" s="212" customFormat="1" ht="20.1" customHeight="1" spans="1:8">
      <c r="A21" s="220"/>
      <c r="B21" s="220"/>
      <c r="C21" s="232" t="s">
        <v>534</v>
      </c>
      <c r="D21" s="235"/>
      <c r="E21" s="235"/>
      <c r="F21" s="236"/>
      <c r="G21" s="230">
        <v>65</v>
      </c>
      <c r="H21" s="230">
        <v>65</v>
      </c>
    </row>
    <row r="22" s="212" customFormat="1" ht="20.1" customHeight="1" spans="1:8">
      <c r="A22" s="220"/>
      <c r="B22" s="220"/>
      <c r="C22" s="232" t="s">
        <v>535</v>
      </c>
      <c r="D22" s="235"/>
      <c r="E22" s="235"/>
      <c r="F22" s="236"/>
      <c r="G22" s="230">
        <v>50</v>
      </c>
      <c r="H22" s="230">
        <v>50</v>
      </c>
    </row>
    <row r="23" s="212" customFormat="1" ht="20.1" customHeight="1" spans="1:8">
      <c r="A23" s="220"/>
      <c r="B23" s="220"/>
      <c r="C23" s="232" t="s">
        <v>536</v>
      </c>
      <c r="D23" s="235"/>
      <c r="E23" s="235"/>
      <c r="F23" s="236"/>
      <c r="G23" s="230">
        <v>100</v>
      </c>
      <c r="H23" s="230">
        <v>100</v>
      </c>
    </row>
    <row r="24" s="212" customFormat="1" ht="20.1" customHeight="1" spans="1:8">
      <c r="A24" s="220"/>
      <c r="B24" s="220"/>
      <c r="C24" s="232" t="s">
        <v>537</v>
      </c>
      <c r="D24" s="235"/>
      <c r="E24" s="235"/>
      <c r="F24" s="236"/>
      <c r="G24" s="230">
        <v>200</v>
      </c>
      <c r="H24" s="230">
        <v>200</v>
      </c>
    </row>
    <row r="25" s="212" customFormat="1" ht="20.1" customHeight="1" spans="1:8">
      <c r="A25" s="231" t="s">
        <v>404</v>
      </c>
      <c r="B25" s="231"/>
      <c r="C25" s="220" t="s">
        <v>405</v>
      </c>
      <c r="D25" s="220"/>
      <c r="E25" s="220"/>
      <c r="F25" s="220"/>
      <c r="G25" s="220" t="s">
        <v>406</v>
      </c>
      <c r="H25" s="220" t="s">
        <v>407</v>
      </c>
    </row>
    <row r="26" s="212" customFormat="1" ht="20.1" customHeight="1" spans="1:8">
      <c r="A26" s="231"/>
      <c r="B26" s="231"/>
      <c r="C26" s="232" t="s">
        <v>538</v>
      </c>
      <c r="D26" s="235"/>
      <c r="E26" s="235"/>
      <c r="F26" s="236"/>
      <c r="G26" s="237" t="s">
        <v>408</v>
      </c>
      <c r="H26" s="237" t="s">
        <v>409</v>
      </c>
    </row>
    <row r="27" s="212" customFormat="1" ht="59.25" customHeight="1" spans="1:8">
      <c r="A27" s="238" t="s">
        <v>410</v>
      </c>
      <c r="B27" s="220" t="s">
        <v>411</v>
      </c>
      <c r="C27" s="239" t="s">
        <v>539</v>
      </c>
      <c r="D27" s="240"/>
      <c r="E27" s="240"/>
      <c r="F27" s="240"/>
      <c r="G27" s="240"/>
      <c r="H27" s="241"/>
    </row>
    <row r="28" s="212" customFormat="1" ht="92.25" customHeight="1" spans="1:8">
      <c r="A28" s="238"/>
      <c r="B28" s="220" t="s">
        <v>412</v>
      </c>
      <c r="C28" s="239" t="s">
        <v>540</v>
      </c>
      <c r="D28" s="240"/>
      <c r="E28" s="240"/>
      <c r="F28" s="240"/>
      <c r="G28" s="240"/>
      <c r="H28" s="241"/>
    </row>
    <row r="29" s="212" customFormat="1" ht="20.1" customHeight="1" spans="1:8">
      <c r="A29" s="242" t="s">
        <v>414</v>
      </c>
      <c r="B29" s="220" t="s">
        <v>415</v>
      </c>
      <c r="C29" s="220" t="s">
        <v>416</v>
      </c>
      <c r="D29" s="220" t="s">
        <v>417</v>
      </c>
      <c r="E29" s="220"/>
      <c r="F29" s="220"/>
      <c r="G29" s="220" t="s">
        <v>418</v>
      </c>
      <c r="H29" s="220" t="s">
        <v>419</v>
      </c>
    </row>
    <row r="30" s="212" customFormat="1" ht="18.95" customHeight="1" spans="1:8">
      <c r="A30" s="242"/>
      <c r="B30" s="220" t="s">
        <v>420</v>
      </c>
      <c r="C30" s="220" t="s">
        <v>421</v>
      </c>
      <c r="D30" s="243" t="s">
        <v>541</v>
      </c>
      <c r="E30" s="243"/>
      <c r="F30" s="243"/>
      <c r="G30" s="244" t="s">
        <v>542</v>
      </c>
      <c r="H30" s="220"/>
    </row>
    <row r="31" s="212" customFormat="1" ht="18.95" customHeight="1" spans="1:8">
      <c r="A31" s="242"/>
      <c r="B31" s="220"/>
      <c r="C31" s="220"/>
      <c r="D31" s="243" t="s">
        <v>543</v>
      </c>
      <c r="E31" s="243"/>
      <c r="F31" s="243"/>
      <c r="G31" s="244" t="s">
        <v>544</v>
      </c>
      <c r="H31" s="220"/>
    </row>
    <row r="32" s="212" customFormat="1" ht="18.95" customHeight="1" spans="1:8">
      <c r="A32" s="242"/>
      <c r="B32" s="220"/>
      <c r="C32" s="220"/>
      <c r="D32" s="243" t="s">
        <v>545</v>
      </c>
      <c r="E32" s="243"/>
      <c r="F32" s="243"/>
      <c r="G32" s="244" t="s">
        <v>546</v>
      </c>
      <c r="H32" s="220"/>
    </row>
    <row r="33" s="212" customFormat="1" ht="18.95" customHeight="1" spans="1:8">
      <c r="A33" s="242"/>
      <c r="B33" s="220"/>
      <c r="C33" s="220"/>
      <c r="D33" s="243" t="s">
        <v>547</v>
      </c>
      <c r="E33" s="243"/>
      <c r="F33" s="243"/>
      <c r="G33" s="244" t="s">
        <v>548</v>
      </c>
      <c r="H33" s="220"/>
    </row>
    <row r="34" s="212" customFormat="1" ht="21.95" customHeight="1" spans="1:8">
      <c r="A34" s="242"/>
      <c r="B34" s="220"/>
      <c r="C34" s="220"/>
      <c r="D34" s="243" t="s">
        <v>549</v>
      </c>
      <c r="E34" s="243"/>
      <c r="F34" s="243"/>
      <c r="G34" s="244" t="s">
        <v>550</v>
      </c>
      <c r="H34" s="220"/>
    </row>
    <row r="35" s="212" customFormat="1" ht="24.95" customHeight="1" spans="1:8">
      <c r="A35" s="242"/>
      <c r="B35" s="220"/>
      <c r="C35" s="220"/>
      <c r="D35" s="243" t="s">
        <v>551</v>
      </c>
      <c r="E35" s="243"/>
      <c r="F35" s="243"/>
      <c r="G35" s="245" t="s">
        <v>552</v>
      </c>
      <c r="H35" s="220"/>
    </row>
    <row r="36" s="212" customFormat="1" ht="18.95" customHeight="1" spans="1:8">
      <c r="A36" s="242"/>
      <c r="B36" s="220"/>
      <c r="C36" s="220"/>
      <c r="D36" s="243" t="s">
        <v>553</v>
      </c>
      <c r="E36" s="243"/>
      <c r="F36" s="243"/>
      <c r="G36" s="244" t="s">
        <v>554</v>
      </c>
      <c r="H36" s="220"/>
    </row>
    <row r="37" s="212" customFormat="1" ht="18.95" customHeight="1" spans="1:8">
      <c r="A37" s="242"/>
      <c r="B37" s="220"/>
      <c r="C37" s="220"/>
      <c r="D37" s="239" t="s">
        <v>555</v>
      </c>
      <c r="E37" s="240"/>
      <c r="F37" s="241"/>
      <c r="G37" s="244" t="s">
        <v>554</v>
      </c>
      <c r="H37" s="220"/>
    </row>
    <row r="38" s="212" customFormat="1" ht="18.95" customHeight="1" spans="1:8">
      <c r="A38" s="242"/>
      <c r="B38" s="220"/>
      <c r="C38" s="220" t="s">
        <v>430</v>
      </c>
      <c r="D38" s="243" t="s">
        <v>556</v>
      </c>
      <c r="E38" s="243"/>
      <c r="F38" s="243"/>
      <c r="G38" s="245" t="s">
        <v>552</v>
      </c>
      <c r="H38" s="220"/>
    </row>
    <row r="39" s="212" customFormat="1" ht="39" customHeight="1" spans="1:8">
      <c r="A39" s="242"/>
      <c r="B39" s="220"/>
      <c r="C39" s="220"/>
      <c r="D39" s="243" t="s">
        <v>557</v>
      </c>
      <c r="E39" s="243"/>
      <c r="F39" s="243"/>
      <c r="G39" s="245" t="s">
        <v>552</v>
      </c>
      <c r="H39" s="220"/>
    </row>
    <row r="40" s="212" customFormat="1" ht="18.95" customHeight="1" spans="1:8">
      <c r="A40" s="242"/>
      <c r="B40" s="220"/>
      <c r="C40" s="220"/>
      <c r="D40" s="243" t="s">
        <v>558</v>
      </c>
      <c r="E40" s="243"/>
      <c r="F40" s="243"/>
      <c r="G40" s="245" t="s">
        <v>552</v>
      </c>
      <c r="H40" s="220"/>
    </row>
    <row r="41" s="212" customFormat="1" ht="18.95" customHeight="1" spans="1:8">
      <c r="A41" s="242"/>
      <c r="B41" s="220"/>
      <c r="C41" s="220"/>
      <c r="D41" s="243" t="s">
        <v>559</v>
      </c>
      <c r="E41" s="243"/>
      <c r="F41" s="243"/>
      <c r="G41" s="245" t="s">
        <v>552</v>
      </c>
      <c r="H41" s="220"/>
    </row>
    <row r="42" s="212" customFormat="1" ht="18.95" customHeight="1" spans="1:8">
      <c r="A42" s="242"/>
      <c r="B42" s="220"/>
      <c r="C42" s="220"/>
      <c r="D42" s="243" t="s">
        <v>560</v>
      </c>
      <c r="E42" s="243"/>
      <c r="F42" s="243"/>
      <c r="G42" s="245" t="s">
        <v>552</v>
      </c>
      <c r="H42" s="220"/>
    </row>
    <row r="43" s="212" customFormat="1" ht="18.95" customHeight="1" spans="1:8">
      <c r="A43" s="242"/>
      <c r="B43" s="220"/>
      <c r="C43" s="220"/>
      <c r="D43" s="243" t="s">
        <v>561</v>
      </c>
      <c r="E43" s="243"/>
      <c r="F43" s="243"/>
      <c r="G43" s="245" t="s">
        <v>552</v>
      </c>
      <c r="H43" s="220"/>
    </row>
    <row r="44" s="212" customFormat="1" ht="18.95" customHeight="1" spans="1:8">
      <c r="A44" s="242"/>
      <c r="B44" s="220"/>
      <c r="C44" s="220" t="s">
        <v>433</v>
      </c>
      <c r="D44" s="243" t="s">
        <v>562</v>
      </c>
      <c r="E44" s="243"/>
      <c r="F44" s="243"/>
      <c r="G44" s="245" t="s">
        <v>552</v>
      </c>
      <c r="H44" s="220"/>
    </row>
    <row r="45" s="212" customFormat="1" ht="18.95" customHeight="1" spans="1:8">
      <c r="A45" s="242"/>
      <c r="B45" s="220"/>
      <c r="C45" s="220"/>
      <c r="D45" s="243" t="s">
        <v>563</v>
      </c>
      <c r="E45" s="243"/>
      <c r="F45" s="243"/>
      <c r="G45" s="245" t="s">
        <v>552</v>
      </c>
      <c r="H45" s="220"/>
    </row>
    <row r="46" s="212" customFormat="1" ht="18.95" customHeight="1" spans="1:8">
      <c r="A46" s="242"/>
      <c r="B46" s="220"/>
      <c r="C46" s="220" t="s">
        <v>494</v>
      </c>
      <c r="D46" s="243" t="s">
        <v>564</v>
      </c>
      <c r="E46" s="243"/>
      <c r="F46" s="243"/>
      <c r="G46" s="246" t="s">
        <v>565</v>
      </c>
      <c r="H46" s="220"/>
    </row>
    <row r="47" s="212" customFormat="1" ht="18.95" customHeight="1" spans="1:8">
      <c r="A47" s="242"/>
      <c r="B47" s="220"/>
      <c r="C47" s="220"/>
      <c r="D47" s="243" t="s">
        <v>566</v>
      </c>
      <c r="E47" s="243"/>
      <c r="F47" s="243"/>
      <c r="G47" s="244" t="s">
        <v>567</v>
      </c>
      <c r="H47" s="220"/>
    </row>
    <row r="48" s="212" customFormat="1" ht="18.95" customHeight="1" spans="1:8">
      <c r="A48" s="242"/>
      <c r="B48" s="220"/>
      <c r="C48" s="220"/>
      <c r="D48" s="243" t="s">
        <v>568</v>
      </c>
      <c r="E48" s="243"/>
      <c r="F48" s="243"/>
      <c r="G48" s="244" t="s">
        <v>569</v>
      </c>
      <c r="H48" s="220"/>
    </row>
    <row r="49" s="212" customFormat="1" ht="18.95" customHeight="1" spans="1:8">
      <c r="A49" s="242"/>
      <c r="B49" s="220"/>
      <c r="C49" s="220"/>
      <c r="D49" s="243" t="s">
        <v>570</v>
      </c>
      <c r="E49" s="243"/>
      <c r="F49" s="243"/>
      <c r="G49" s="244" t="s">
        <v>571</v>
      </c>
      <c r="H49" s="220"/>
    </row>
    <row r="50" s="212" customFormat="1" ht="18.95" customHeight="1" spans="1:8">
      <c r="A50" s="242"/>
      <c r="B50" s="220" t="s">
        <v>436</v>
      </c>
      <c r="C50" s="220" t="s">
        <v>437</v>
      </c>
      <c r="D50" s="243" t="s">
        <v>572</v>
      </c>
      <c r="E50" s="243"/>
      <c r="F50" s="243"/>
      <c r="G50" s="244" t="s">
        <v>573</v>
      </c>
      <c r="H50" s="220"/>
    </row>
    <row r="51" s="212" customFormat="1" ht="18.95" customHeight="1" spans="1:8">
      <c r="A51" s="242"/>
      <c r="B51" s="220"/>
      <c r="C51" s="220"/>
      <c r="D51" s="243" t="s">
        <v>574</v>
      </c>
      <c r="E51" s="243"/>
      <c r="F51" s="243"/>
      <c r="G51" s="245" t="s">
        <v>575</v>
      </c>
      <c r="H51" s="220"/>
    </row>
    <row r="52" s="212" customFormat="1" ht="18.95" customHeight="1" spans="1:8">
      <c r="A52" s="242"/>
      <c r="B52" s="220"/>
      <c r="C52" s="220"/>
      <c r="D52" s="243" t="s">
        <v>576</v>
      </c>
      <c r="E52" s="243"/>
      <c r="F52" s="243"/>
      <c r="G52" s="245" t="s">
        <v>552</v>
      </c>
      <c r="H52" s="220"/>
    </row>
    <row r="53" s="212" customFormat="1" ht="18.95" customHeight="1" spans="1:8">
      <c r="A53" s="242"/>
      <c r="B53" s="220"/>
      <c r="C53" s="220"/>
      <c r="D53" s="243" t="s">
        <v>577</v>
      </c>
      <c r="E53" s="243"/>
      <c r="F53" s="243"/>
      <c r="G53" s="244" t="s">
        <v>578</v>
      </c>
      <c r="H53" s="220"/>
    </row>
    <row r="54" s="212" customFormat="1" ht="18.95" customHeight="1" spans="1:8">
      <c r="A54" s="242"/>
      <c r="B54" s="220"/>
      <c r="C54" s="220"/>
      <c r="D54" s="243" t="s">
        <v>579</v>
      </c>
      <c r="E54" s="243"/>
      <c r="F54" s="243"/>
      <c r="G54" s="244" t="s">
        <v>580</v>
      </c>
      <c r="H54" s="220"/>
    </row>
    <row r="55" s="212" customFormat="1" ht="18.95" customHeight="1" spans="1:8">
      <c r="A55" s="242"/>
      <c r="B55" s="220"/>
      <c r="C55" s="220" t="s">
        <v>439</v>
      </c>
      <c r="D55" s="243" t="s">
        <v>581</v>
      </c>
      <c r="E55" s="243"/>
      <c r="F55" s="243"/>
      <c r="G55" s="245" t="s">
        <v>552</v>
      </c>
      <c r="H55" s="220"/>
    </row>
    <row r="56" s="212" customFormat="1" ht="18.95" customHeight="1" spans="1:8">
      <c r="A56" s="242"/>
      <c r="B56" s="220"/>
      <c r="C56" s="220"/>
      <c r="D56" s="243" t="s">
        <v>582</v>
      </c>
      <c r="E56" s="243"/>
      <c r="F56" s="243"/>
      <c r="G56" s="244" t="s">
        <v>583</v>
      </c>
      <c r="H56" s="220"/>
    </row>
    <row r="57" s="212" customFormat="1" ht="18.95" customHeight="1" spans="1:8">
      <c r="A57" s="242"/>
      <c r="B57" s="231" t="s">
        <v>450</v>
      </c>
      <c r="C57" s="231" t="s">
        <v>451</v>
      </c>
      <c r="D57" s="243" t="s">
        <v>584</v>
      </c>
      <c r="E57" s="243"/>
      <c r="F57" s="243"/>
      <c r="G57" s="245" t="s">
        <v>585</v>
      </c>
      <c r="H57" s="247"/>
    </row>
    <row r="58" s="212" customFormat="1" ht="18.95" customHeight="1" spans="1:8">
      <c r="A58" s="242"/>
      <c r="B58" s="231"/>
      <c r="C58" s="231"/>
      <c r="D58" s="243" t="s">
        <v>586</v>
      </c>
      <c r="E58" s="243"/>
      <c r="F58" s="243"/>
      <c r="G58" s="245" t="s">
        <v>587</v>
      </c>
      <c r="H58" s="247"/>
    </row>
    <row r="59" s="212" customFormat="1" spans="1:8">
      <c r="A59" s="248"/>
      <c r="B59" s="249"/>
      <c r="C59" s="248"/>
      <c r="D59" s="248"/>
      <c r="E59" s="248"/>
      <c r="F59" s="248"/>
      <c r="G59" s="248"/>
      <c r="H59" s="248"/>
    </row>
    <row r="60" s="212" customFormat="1" spans="2:8">
      <c r="B60" s="249"/>
      <c r="C60" s="248"/>
      <c r="D60" s="248"/>
      <c r="E60" s="248"/>
      <c r="F60" s="248"/>
      <c r="G60" s="248"/>
      <c r="H60" s="248"/>
    </row>
    <row r="61" s="212" customFormat="1" spans="2:8">
      <c r="B61" s="249"/>
      <c r="C61" s="248"/>
      <c r="D61" s="248"/>
      <c r="E61" s="248"/>
      <c r="F61" s="248"/>
      <c r="G61" s="248"/>
      <c r="H61" s="248"/>
    </row>
    <row r="62" s="212" customFormat="1" spans="2:8">
      <c r="B62" s="249"/>
      <c r="C62" s="248"/>
      <c r="D62" s="248"/>
      <c r="E62" s="248"/>
      <c r="F62" s="248"/>
      <c r="G62" s="248"/>
      <c r="H62" s="248"/>
    </row>
    <row r="63" s="212" customFormat="1" spans="2:8">
      <c r="B63" s="249"/>
      <c r="C63" s="248"/>
      <c r="D63" s="248"/>
      <c r="E63" s="248"/>
      <c r="F63" s="248"/>
      <c r="G63" s="248"/>
      <c r="H63" s="248"/>
    </row>
    <row r="64" s="212" customFormat="1" spans="2:8">
      <c r="B64" s="249"/>
      <c r="C64" s="248"/>
      <c r="D64" s="248"/>
      <c r="E64" s="248"/>
      <c r="F64" s="248"/>
      <c r="G64" s="248"/>
      <c r="H64" s="248"/>
    </row>
    <row r="65" s="212" customFormat="1" spans="2:8">
      <c r="B65" s="249"/>
      <c r="C65" s="248"/>
      <c r="D65" s="248"/>
      <c r="E65" s="248"/>
      <c r="F65" s="248"/>
      <c r="G65" s="248"/>
      <c r="H65" s="248"/>
    </row>
    <row r="66" s="212" customFormat="1" spans="2:8">
      <c r="B66" s="249"/>
      <c r="C66" s="248"/>
      <c r="D66" s="248"/>
      <c r="E66" s="248"/>
      <c r="F66" s="248"/>
      <c r="G66" s="248"/>
      <c r="H66" s="248"/>
    </row>
    <row r="67" s="212" customFormat="1" spans="2:8">
      <c r="B67" s="249"/>
      <c r="C67" s="248"/>
      <c r="D67" s="248"/>
      <c r="E67" s="248"/>
      <c r="F67" s="248"/>
      <c r="G67" s="248"/>
      <c r="H67" s="248"/>
    </row>
    <row r="68" s="212" customFormat="1" spans="2:8">
      <c r="B68" s="249"/>
      <c r="C68" s="248"/>
      <c r="D68" s="248"/>
      <c r="E68" s="248"/>
      <c r="F68" s="248"/>
      <c r="G68" s="248"/>
      <c r="H68" s="248"/>
    </row>
    <row r="69" s="212" customFormat="1" spans="2:8">
      <c r="B69" s="249"/>
      <c r="C69" s="248"/>
      <c r="D69" s="248"/>
      <c r="E69" s="248"/>
      <c r="F69" s="248"/>
      <c r="G69" s="248"/>
      <c r="H69" s="248"/>
    </row>
    <row r="70" s="212" customFormat="1" spans="2:8">
      <c r="B70" s="249"/>
      <c r="C70" s="248"/>
      <c r="D70" s="248"/>
      <c r="E70" s="248"/>
      <c r="F70" s="248"/>
      <c r="G70" s="248"/>
      <c r="H70" s="248"/>
    </row>
    <row r="71" s="212" customFormat="1" spans="2:8">
      <c r="B71" s="249"/>
      <c r="C71" s="248"/>
      <c r="D71" s="248"/>
      <c r="E71" s="248"/>
      <c r="F71" s="248"/>
      <c r="G71" s="248"/>
      <c r="H71" s="248"/>
    </row>
    <row r="72" s="212" customFormat="1" spans="2:8">
      <c r="B72" s="249"/>
      <c r="C72" s="248"/>
      <c r="D72" s="248"/>
      <c r="E72" s="248"/>
      <c r="F72" s="248"/>
      <c r="G72" s="248"/>
      <c r="H72" s="248"/>
    </row>
  </sheetData>
  <mergeCells count="77">
    <mergeCell ref="A1:H1"/>
    <mergeCell ref="A2:H2"/>
    <mergeCell ref="A4:B4"/>
    <mergeCell ref="C4:H4"/>
    <mergeCell ref="A5:B5"/>
    <mergeCell ref="C5:E5"/>
    <mergeCell ref="G5:H5"/>
    <mergeCell ref="A6:B6"/>
    <mergeCell ref="C6:E6"/>
    <mergeCell ref="G6:H6"/>
    <mergeCell ref="A7:B7"/>
    <mergeCell ref="A10:B10"/>
    <mergeCell ref="A11:B11"/>
    <mergeCell ref="A12:B12"/>
    <mergeCell ref="A13:B13"/>
    <mergeCell ref="C13:H13"/>
    <mergeCell ref="C14:F14"/>
    <mergeCell ref="C15:F15"/>
    <mergeCell ref="C16:F16"/>
    <mergeCell ref="C17:F17"/>
    <mergeCell ref="C18:F18"/>
    <mergeCell ref="C19:F19"/>
    <mergeCell ref="C20:F20"/>
    <mergeCell ref="C21:F21"/>
    <mergeCell ref="C22:F22"/>
    <mergeCell ref="C23:F23"/>
    <mergeCell ref="C24:F24"/>
    <mergeCell ref="C25:F25"/>
    <mergeCell ref="C26:F26"/>
    <mergeCell ref="C27:H27"/>
    <mergeCell ref="C28:H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A27:A28"/>
    <mergeCell ref="A29:A58"/>
    <mergeCell ref="B30:B49"/>
    <mergeCell ref="B50:B56"/>
    <mergeCell ref="B57:B58"/>
    <mergeCell ref="C30:C37"/>
    <mergeCell ref="C38:C43"/>
    <mergeCell ref="C44:C45"/>
    <mergeCell ref="C46:C49"/>
    <mergeCell ref="C50:C54"/>
    <mergeCell ref="C55:C56"/>
    <mergeCell ref="C57:C58"/>
    <mergeCell ref="F10:F12"/>
    <mergeCell ref="A8:B9"/>
    <mergeCell ref="A14:B24"/>
    <mergeCell ref="A25:B26"/>
  </mergeCells>
  <dataValidations count="1">
    <dataValidation type="list" allowBlank="1" showInputMessage="1" showErrorMessage="1" sqref="H8 D7:D9 F7:F9 H10:H12">
      <formula1>"√,×,是,否"</formula1>
    </dataValidation>
  </dataValidations>
  <printOptions horizontalCentered="1"/>
  <pageMargins left="0.55" right="0.15625" top="0.55" bottom="0.904166666666667" header="0.5" footer="0.747916666666667"/>
  <pageSetup paperSize="9" orientation="portrait" horizontalDpi="600"/>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12"/>
  <sheetViews>
    <sheetView showGridLines="0" workbookViewId="0">
      <selection activeCell="A5" sqref="A5"/>
    </sheetView>
  </sheetViews>
  <sheetFormatPr defaultColWidth="9" defaultRowHeight="14.25" outlineLevelCol="1"/>
  <cols>
    <col min="1" max="1" width="72.875" customWidth="1"/>
    <col min="2" max="2" width="47.875" customWidth="1"/>
  </cols>
  <sheetData>
    <row r="1" s="3" customFormat="1" ht="18" customHeight="1" spans="1:2">
      <c r="A1" s="5" t="s">
        <v>588</v>
      </c>
      <c r="B1" s="1"/>
    </row>
    <row r="2" ht="27" spans="1:2">
      <c r="A2" s="205" t="s">
        <v>589</v>
      </c>
      <c r="B2" s="205"/>
    </row>
    <row r="3" spans="1:2">
      <c r="A3" s="206"/>
      <c r="B3" s="206"/>
    </row>
    <row r="4" ht="30.75" customHeight="1" spans="2:2">
      <c r="B4" s="207" t="s">
        <v>30</v>
      </c>
    </row>
    <row r="5" s="204" customFormat="1" ht="48" customHeight="1" spans="1:2">
      <c r="A5" s="208" t="s">
        <v>590</v>
      </c>
      <c r="B5" s="208" t="s">
        <v>287</v>
      </c>
    </row>
    <row r="6" s="143" customFormat="1" ht="48" customHeight="1" spans="1:2">
      <c r="A6" s="209" t="s">
        <v>591</v>
      </c>
      <c r="B6" s="210">
        <f>SUM(B7:B8)</f>
        <v>824289</v>
      </c>
    </row>
    <row r="7" s="143" customFormat="1" ht="48" customHeight="1" spans="1:2">
      <c r="A7" s="209" t="s">
        <v>592</v>
      </c>
      <c r="B7" s="210">
        <v>496402</v>
      </c>
    </row>
    <row r="8" s="143" customFormat="1" ht="48" customHeight="1" spans="1:2">
      <c r="A8" s="209" t="s">
        <v>593</v>
      </c>
      <c r="B8" s="210">
        <v>327887</v>
      </c>
    </row>
    <row r="9" s="143" customFormat="1" ht="48" customHeight="1" spans="1:2">
      <c r="A9" s="211"/>
      <c r="B9" s="210"/>
    </row>
    <row r="10" s="143" customFormat="1" ht="48" customHeight="1" spans="1:2">
      <c r="A10" s="209" t="s">
        <v>594</v>
      </c>
      <c r="B10" s="210">
        <f>SUM(B11:B12)</f>
        <v>759775</v>
      </c>
    </row>
    <row r="11" s="143" customFormat="1" ht="48" customHeight="1" spans="1:2">
      <c r="A11" s="209" t="s">
        <v>595</v>
      </c>
      <c r="B11" s="210">
        <v>466771</v>
      </c>
    </row>
    <row r="12" s="143" customFormat="1" ht="48" customHeight="1" spans="1:2">
      <c r="A12" s="209" t="s">
        <v>596</v>
      </c>
      <c r="B12" s="210">
        <v>293004</v>
      </c>
    </row>
  </sheetData>
  <mergeCells count="1">
    <mergeCell ref="A2:B2"/>
  </mergeCells>
  <printOptions horizontalCentered="1"/>
  <pageMargins left="0.786805555555556" right="0.786805555555556" top="0.590277777777778" bottom="0.707638888888889" header="0.313888888888889" footer="0.313888888888889"/>
  <pageSetup paperSize="9" firstPageNumber="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J432"/>
  <sheetViews>
    <sheetView showZeros="0" workbookViewId="0">
      <pane ySplit="7" topLeftCell="A8" activePane="bottomLeft" state="frozen"/>
      <selection/>
      <selection pane="bottomLeft" activeCell="A1" sqref="A1"/>
    </sheetView>
  </sheetViews>
  <sheetFormatPr defaultColWidth="17.625" defaultRowHeight="14.25"/>
  <cols>
    <col min="1" max="1" width="6.75" style="183" customWidth="1"/>
    <col min="2" max="2" width="40.125" customWidth="1"/>
    <col min="3" max="3" width="8.25" customWidth="1"/>
    <col min="4" max="4" width="9.875" customWidth="1"/>
    <col min="5" max="5" width="7.5" customWidth="1"/>
    <col min="6" max="6" width="8.625" customWidth="1"/>
    <col min="7" max="7" width="9.25" customWidth="1"/>
    <col min="8" max="9" width="8.75" hidden="1" customWidth="1"/>
    <col min="10" max="10" width="10.375" style="122" hidden="1" customWidth="1"/>
  </cols>
  <sheetData>
    <row r="1" s="42" customFormat="1" ht="12.75" customHeight="1" spans="1:10">
      <c r="A1" s="132" t="s">
        <v>597</v>
      </c>
      <c r="B1" s="132"/>
      <c r="C1" s="132"/>
      <c r="D1" s="132"/>
      <c r="E1" s="132"/>
      <c r="F1" s="132"/>
      <c r="G1" s="132"/>
      <c r="H1" s="132"/>
      <c r="I1" s="132"/>
      <c r="J1" s="187"/>
    </row>
    <row r="2" s="42" customFormat="1" ht="20.25" customHeight="1" spans="1:10">
      <c r="A2" s="109" t="s">
        <v>598</v>
      </c>
      <c r="B2" s="109"/>
      <c r="C2" s="109"/>
      <c r="D2" s="109"/>
      <c r="E2" s="109"/>
      <c r="F2" s="109"/>
      <c r="G2" s="109"/>
      <c r="H2" s="132"/>
      <c r="I2" s="132"/>
      <c r="J2" s="187"/>
    </row>
    <row r="3" s="42" customFormat="1" ht="15.75" customHeight="1" spans="1:10">
      <c r="A3" s="184"/>
      <c r="B3" s="184"/>
      <c r="C3" s="185"/>
      <c r="D3" s="185"/>
      <c r="E3" s="185"/>
      <c r="F3" s="185"/>
      <c r="G3" s="185" t="s">
        <v>30</v>
      </c>
      <c r="H3" s="132"/>
      <c r="I3" s="132"/>
      <c r="J3" s="187"/>
    </row>
    <row r="4" ht="19.5" customHeight="1" spans="1:9">
      <c r="A4" s="133" t="s">
        <v>213</v>
      </c>
      <c r="B4" s="133" t="s">
        <v>214</v>
      </c>
      <c r="C4" s="133" t="s">
        <v>216</v>
      </c>
      <c r="D4" s="133" t="s">
        <v>599</v>
      </c>
      <c r="E4" s="133" t="s">
        <v>600</v>
      </c>
      <c r="F4" s="133" t="s">
        <v>601</v>
      </c>
      <c r="G4" s="111" t="s">
        <v>602</v>
      </c>
      <c r="H4" s="132"/>
      <c r="I4" s="132"/>
    </row>
    <row r="5" ht="19.5" customHeight="1" spans="1:9">
      <c r="A5" s="133"/>
      <c r="B5" s="133"/>
      <c r="C5" s="133"/>
      <c r="D5" s="133"/>
      <c r="E5" s="133"/>
      <c r="F5" s="133"/>
      <c r="G5" s="111"/>
      <c r="H5" s="132"/>
      <c r="I5" s="132"/>
    </row>
    <row r="6" ht="19.5" customHeight="1" spans="1:9">
      <c r="A6" s="133"/>
      <c r="B6" s="133"/>
      <c r="C6" s="186"/>
      <c r="D6" s="186"/>
      <c r="E6" s="186"/>
      <c r="F6" s="186"/>
      <c r="G6" s="111"/>
      <c r="H6" s="132"/>
      <c r="I6" s="132"/>
    </row>
    <row r="7" ht="19.5" customHeight="1" spans="1:10">
      <c r="A7" s="112"/>
      <c r="B7" s="113" t="s">
        <v>216</v>
      </c>
      <c r="C7" s="114">
        <f>643302.71-10638+571+30000</f>
        <v>663235.71</v>
      </c>
      <c r="D7" s="114">
        <v>186132.2</v>
      </c>
      <c r="E7" s="114">
        <v>26824.51</v>
      </c>
      <c r="F7" s="114">
        <v>5059.61000000001</v>
      </c>
      <c r="G7" s="115">
        <f>425286.39-10638+571+30000</f>
        <v>445219.39</v>
      </c>
      <c r="H7" s="132">
        <v>110000</v>
      </c>
      <c r="I7" s="132"/>
      <c r="J7" s="122">
        <f t="shared" ref="J7:J70" si="0">G7-H7</f>
        <v>335219.39</v>
      </c>
    </row>
    <row r="8" ht="15.75" customHeight="1" spans="1:10">
      <c r="A8" s="116">
        <v>201</v>
      </c>
      <c r="B8" s="117" t="s">
        <v>603</v>
      </c>
      <c r="C8" s="114">
        <v>86075</v>
      </c>
      <c r="D8" s="114">
        <v>42125.33</v>
      </c>
      <c r="E8" s="114">
        <v>6847.18</v>
      </c>
      <c r="F8" s="114">
        <v>1806.76</v>
      </c>
      <c r="G8" s="115">
        <f>37095.52-1800</f>
        <v>35295.52</v>
      </c>
      <c r="H8" s="120" t="e">
        <f>VLOOKUP(A8,表六!A$6:C$32,3,FALSE)</f>
        <v>#N/A</v>
      </c>
      <c r="I8" s="120"/>
      <c r="J8" s="122" t="e">
        <f t="shared" si="0"/>
        <v>#N/A</v>
      </c>
    </row>
    <row r="9" ht="15.75" customHeight="1" spans="1:10">
      <c r="A9" s="116">
        <v>20101</v>
      </c>
      <c r="B9" s="118" t="s">
        <v>604</v>
      </c>
      <c r="C9" s="114">
        <v>2169.52</v>
      </c>
      <c r="D9" s="114">
        <v>1398.2</v>
      </c>
      <c r="E9" s="114">
        <v>235.84</v>
      </c>
      <c r="F9" s="114">
        <v>44.13</v>
      </c>
      <c r="G9" s="115">
        <v>491.35</v>
      </c>
      <c r="H9" s="120"/>
      <c r="I9" s="120"/>
      <c r="J9" s="122">
        <f t="shared" si="0"/>
        <v>491.35</v>
      </c>
    </row>
    <row r="10" ht="15.75" customHeight="1" spans="1:10">
      <c r="A10" s="116">
        <v>2010101</v>
      </c>
      <c r="B10" s="119" t="s">
        <v>605</v>
      </c>
      <c r="C10" s="114">
        <v>1668.17</v>
      </c>
      <c r="D10" s="114">
        <v>1398.2</v>
      </c>
      <c r="E10" s="114">
        <v>225.84</v>
      </c>
      <c r="F10" s="114">
        <v>44.13</v>
      </c>
      <c r="G10" s="115">
        <v>0</v>
      </c>
      <c r="H10" s="120"/>
      <c r="I10" s="120"/>
      <c r="J10" s="122">
        <f t="shared" si="0"/>
        <v>0</v>
      </c>
    </row>
    <row r="11" ht="15.75" customHeight="1" spans="1:10">
      <c r="A11" s="116">
        <v>2010104</v>
      </c>
      <c r="B11" s="119" t="s">
        <v>606</v>
      </c>
      <c r="C11" s="114">
        <v>160</v>
      </c>
      <c r="D11" s="114">
        <v>0</v>
      </c>
      <c r="E11" s="114">
        <v>0</v>
      </c>
      <c r="F11" s="114">
        <v>0</v>
      </c>
      <c r="G11" s="115">
        <v>160</v>
      </c>
      <c r="H11" s="120"/>
      <c r="I11" s="120"/>
      <c r="J11" s="122">
        <f t="shared" si="0"/>
        <v>160</v>
      </c>
    </row>
    <row r="12" ht="15.75" customHeight="1" spans="1:10">
      <c r="A12" s="116">
        <v>2010199</v>
      </c>
      <c r="B12" s="119" t="s">
        <v>607</v>
      </c>
      <c r="C12" s="114">
        <v>341.35</v>
      </c>
      <c r="D12" s="114">
        <v>0</v>
      </c>
      <c r="E12" s="114">
        <v>10</v>
      </c>
      <c r="F12" s="114">
        <v>0</v>
      </c>
      <c r="G12" s="115">
        <v>331.35</v>
      </c>
      <c r="H12" s="120"/>
      <c r="I12" s="120"/>
      <c r="J12" s="122">
        <f t="shared" si="0"/>
        <v>331.35</v>
      </c>
    </row>
    <row r="13" ht="15.75" customHeight="1" spans="1:10">
      <c r="A13" s="116">
        <v>20102</v>
      </c>
      <c r="B13" s="118" t="s">
        <v>608</v>
      </c>
      <c r="C13" s="114">
        <v>1577.43</v>
      </c>
      <c r="D13" s="114">
        <v>1052.86</v>
      </c>
      <c r="E13" s="114">
        <v>174.89</v>
      </c>
      <c r="F13" s="114">
        <v>37.29</v>
      </c>
      <c r="G13" s="115">
        <v>312.39</v>
      </c>
      <c r="H13" s="120"/>
      <c r="I13" s="120"/>
      <c r="J13" s="122">
        <f t="shared" si="0"/>
        <v>312.39</v>
      </c>
    </row>
    <row r="14" ht="15.75" customHeight="1" spans="1:10">
      <c r="A14" s="116">
        <v>2010201</v>
      </c>
      <c r="B14" s="119" t="s">
        <v>609</v>
      </c>
      <c r="C14" s="114">
        <v>1263.04</v>
      </c>
      <c r="D14" s="114">
        <v>1052.86</v>
      </c>
      <c r="E14" s="114">
        <v>172.89</v>
      </c>
      <c r="F14" s="114">
        <v>37.29</v>
      </c>
      <c r="G14" s="115">
        <v>0</v>
      </c>
      <c r="H14" s="120"/>
      <c r="I14" s="120"/>
      <c r="J14" s="122">
        <f t="shared" si="0"/>
        <v>0</v>
      </c>
    </row>
    <row r="15" ht="15.75" customHeight="1" spans="1:10">
      <c r="A15" s="116">
        <v>2010204</v>
      </c>
      <c r="B15" s="119" t="s">
        <v>610</v>
      </c>
      <c r="C15" s="114">
        <v>77</v>
      </c>
      <c r="D15" s="114">
        <v>0</v>
      </c>
      <c r="E15" s="114">
        <v>0</v>
      </c>
      <c r="F15" s="114">
        <v>0</v>
      </c>
      <c r="G15" s="115">
        <v>77</v>
      </c>
      <c r="H15" s="120"/>
      <c r="I15" s="120"/>
      <c r="J15" s="122">
        <f t="shared" si="0"/>
        <v>77</v>
      </c>
    </row>
    <row r="16" ht="15.75" customHeight="1" spans="1:10">
      <c r="A16" s="116">
        <v>2010299</v>
      </c>
      <c r="B16" s="119" t="s">
        <v>611</v>
      </c>
      <c r="C16" s="114">
        <v>237.39</v>
      </c>
      <c r="D16" s="114">
        <v>0</v>
      </c>
      <c r="E16" s="114">
        <v>2</v>
      </c>
      <c r="F16" s="114">
        <v>0</v>
      </c>
      <c r="G16" s="115">
        <v>235.39</v>
      </c>
      <c r="H16" s="120"/>
      <c r="I16" s="120"/>
      <c r="J16" s="122">
        <f t="shared" si="0"/>
        <v>235.39</v>
      </c>
    </row>
    <row r="17" ht="15.75" customHeight="1" spans="1:10">
      <c r="A17" s="116">
        <v>20103</v>
      </c>
      <c r="B17" s="118" t="s">
        <v>612</v>
      </c>
      <c r="C17" s="114">
        <f>36040.07-1800</f>
        <v>34240.07</v>
      </c>
      <c r="D17" s="114">
        <v>15981.93</v>
      </c>
      <c r="E17" s="114">
        <v>3202.33</v>
      </c>
      <c r="F17" s="114">
        <v>1269.59</v>
      </c>
      <c r="G17" s="115">
        <f>15586.22-1800</f>
        <v>13786.22</v>
      </c>
      <c r="H17" s="120"/>
      <c r="I17" s="120"/>
      <c r="J17" s="122">
        <f t="shared" si="0"/>
        <v>13786.22</v>
      </c>
    </row>
    <row r="18" ht="15.75" customHeight="1" spans="1:10">
      <c r="A18" s="116">
        <v>2010301</v>
      </c>
      <c r="B18" s="119" t="s">
        <v>613</v>
      </c>
      <c r="C18" s="114">
        <f>20783.74-800</f>
        <v>19983.74</v>
      </c>
      <c r="D18" s="114">
        <v>13478.02</v>
      </c>
      <c r="E18" s="114">
        <v>2422.36</v>
      </c>
      <c r="F18" s="114">
        <v>1269.23</v>
      </c>
      <c r="G18" s="115">
        <f>3614.13-800</f>
        <v>2814.13</v>
      </c>
      <c r="H18" s="120"/>
      <c r="I18" s="120"/>
      <c r="J18" s="122">
        <f t="shared" si="0"/>
        <v>2814.13</v>
      </c>
    </row>
    <row r="19" ht="15.75" customHeight="1" spans="1:10">
      <c r="A19" s="116">
        <v>2010308</v>
      </c>
      <c r="B19" s="119" t="s">
        <v>614</v>
      </c>
      <c r="C19" s="114">
        <v>758.2</v>
      </c>
      <c r="D19" s="114">
        <v>0</v>
      </c>
      <c r="E19" s="114">
        <v>243</v>
      </c>
      <c r="F19" s="114">
        <v>0</v>
      </c>
      <c r="G19" s="115">
        <v>515.2</v>
      </c>
      <c r="H19" s="120"/>
      <c r="I19" s="120"/>
      <c r="J19" s="122">
        <f t="shared" si="0"/>
        <v>515.2</v>
      </c>
    </row>
    <row r="20" ht="15.75" customHeight="1" spans="1:10">
      <c r="A20" s="116">
        <v>2010350</v>
      </c>
      <c r="B20" s="119" t="s">
        <v>615</v>
      </c>
      <c r="C20" s="114">
        <v>1925.95</v>
      </c>
      <c r="D20" s="114">
        <v>1144.02</v>
      </c>
      <c r="E20" s="114">
        <v>165.88</v>
      </c>
      <c r="F20" s="114">
        <v>0.1</v>
      </c>
      <c r="G20" s="115">
        <v>615.95</v>
      </c>
      <c r="H20" s="120"/>
      <c r="I20" s="120"/>
      <c r="J20" s="122">
        <f t="shared" si="0"/>
        <v>615.95</v>
      </c>
    </row>
    <row r="21" ht="15.75" customHeight="1" spans="1:10">
      <c r="A21" s="116">
        <v>2010399</v>
      </c>
      <c r="B21" s="119" t="s">
        <v>616</v>
      </c>
      <c r="C21" s="114">
        <f>12572.18-1000</f>
        <v>11572.18</v>
      </c>
      <c r="D21" s="114">
        <v>1359.89</v>
      </c>
      <c r="E21" s="114">
        <v>371.09</v>
      </c>
      <c r="F21" s="114">
        <v>0.26</v>
      </c>
      <c r="G21" s="115">
        <f>10840.94-1000</f>
        <v>9840.94</v>
      </c>
      <c r="H21" s="120"/>
      <c r="I21" s="120"/>
      <c r="J21" s="122">
        <f t="shared" si="0"/>
        <v>9840.94</v>
      </c>
    </row>
    <row r="22" ht="15.75" customHeight="1" spans="1:10">
      <c r="A22" s="116">
        <v>20104</v>
      </c>
      <c r="B22" s="117" t="s">
        <v>617</v>
      </c>
      <c r="C22" s="114">
        <v>2066.46</v>
      </c>
      <c r="D22" s="114">
        <v>1446.17</v>
      </c>
      <c r="E22" s="114">
        <v>149.06</v>
      </c>
      <c r="F22" s="114">
        <v>12.73</v>
      </c>
      <c r="G22" s="115">
        <v>458.5</v>
      </c>
      <c r="H22" s="120"/>
      <c r="I22" s="120"/>
      <c r="J22" s="122">
        <f t="shared" si="0"/>
        <v>458.5</v>
      </c>
    </row>
    <row r="23" ht="15.75" customHeight="1" spans="1:10">
      <c r="A23" s="116">
        <v>2010401</v>
      </c>
      <c r="B23" s="118" t="s">
        <v>618</v>
      </c>
      <c r="C23" s="114">
        <v>1607.96</v>
      </c>
      <c r="D23" s="114">
        <v>1446.17</v>
      </c>
      <c r="E23" s="114">
        <v>149.06</v>
      </c>
      <c r="F23" s="114">
        <v>12.73</v>
      </c>
      <c r="G23" s="115">
        <v>0</v>
      </c>
      <c r="H23" s="120"/>
      <c r="I23" s="120"/>
      <c r="J23" s="122">
        <f t="shared" si="0"/>
        <v>0</v>
      </c>
    </row>
    <row r="24" ht="15.75" customHeight="1" spans="1:10">
      <c r="A24" s="116">
        <v>2010402</v>
      </c>
      <c r="B24" s="119" t="s">
        <v>619</v>
      </c>
      <c r="C24" s="114">
        <v>391.4</v>
      </c>
      <c r="D24" s="114">
        <v>0</v>
      </c>
      <c r="E24" s="114">
        <v>0</v>
      </c>
      <c r="F24" s="114">
        <v>0</v>
      </c>
      <c r="G24" s="115">
        <v>391.4</v>
      </c>
      <c r="H24" s="120"/>
      <c r="I24" s="120"/>
      <c r="J24" s="122">
        <f t="shared" si="0"/>
        <v>391.4</v>
      </c>
    </row>
    <row r="25" ht="15.75" customHeight="1" spans="1:10">
      <c r="A25" s="116">
        <v>2010499</v>
      </c>
      <c r="B25" s="119" t="s">
        <v>620</v>
      </c>
      <c r="C25" s="114">
        <v>67.1</v>
      </c>
      <c r="D25" s="114">
        <v>0</v>
      </c>
      <c r="E25" s="114">
        <v>0</v>
      </c>
      <c r="F25" s="114">
        <v>0</v>
      </c>
      <c r="G25" s="115">
        <v>67.1</v>
      </c>
      <c r="H25" s="120"/>
      <c r="I25" s="120"/>
      <c r="J25" s="122">
        <f t="shared" si="0"/>
        <v>67.1</v>
      </c>
    </row>
    <row r="26" ht="15.75" customHeight="1" spans="1:10">
      <c r="A26" s="116">
        <v>20105</v>
      </c>
      <c r="B26" s="117" t="s">
        <v>621</v>
      </c>
      <c r="C26" s="114">
        <v>1161.71</v>
      </c>
      <c r="D26" s="114">
        <v>500.09</v>
      </c>
      <c r="E26" s="114">
        <v>59.64</v>
      </c>
      <c r="F26" s="114">
        <v>8.89</v>
      </c>
      <c r="G26" s="115">
        <v>593.09</v>
      </c>
      <c r="H26" s="120"/>
      <c r="I26" s="120"/>
      <c r="J26" s="122">
        <f t="shared" si="0"/>
        <v>593.09</v>
      </c>
    </row>
    <row r="27" ht="15.75" customHeight="1" spans="1:10">
      <c r="A27" s="116">
        <v>2010501</v>
      </c>
      <c r="B27" s="118" t="s">
        <v>622</v>
      </c>
      <c r="C27" s="114">
        <v>500.81</v>
      </c>
      <c r="D27" s="114">
        <v>439.56</v>
      </c>
      <c r="E27" s="114">
        <v>52.36</v>
      </c>
      <c r="F27" s="114">
        <v>8.89</v>
      </c>
      <c r="G27" s="115">
        <v>0</v>
      </c>
      <c r="H27" s="120"/>
      <c r="I27" s="120"/>
      <c r="J27" s="122">
        <f t="shared" si="0"/>
        <v>0</v>
      </c>
    </row>
    <row r="28" ht="15.75" customHeight="1" spans="1:10">
      <c r="A28" s="116">
        <v>2010550</v>
      </c>
      <c r="B28" s="119" t="s">
        <v>623</v>
      </c>
      <c r="C28" s="114">
        <v>177.06</v>
      </c>
      <c r="D28" s="114">
        <v>60.53</v>
      </c>
      <c r="E28" s="114">
        <v>7.28</v>
      </c>
      <c r="F28" s="114">
        <v>0</v>
      </c>
      <c r="G28" s="115">
        <v>109.25</v>
      </c>
      <c r="H28" s="120"/>
      <c r="I28" s="120"/>
      <c r="J28" s="122">
        <f t="shared" si="0"/>
        <v>109.25</v>
      </c>
    </row>
    <row r="29" ht="15.75" customHeight="1" spans="1:10">
      <c r="A29" s="116">
        <v>2010599</v>
      </c>
      <c r="B29" s="119" t="s">
        <v>624</v>
      </c>
      <c r="C29" s="114">
        <v>483.84</v>
      </c>
      <c r="D29" s="114">
        <v>0</v>
      </c>
      <c r="E29" s="114">
        <v>0</v>
      </c>
      <c r="F29" s="114">
        <v>0</v>
      </c>
      <c r="G29" s="115">
        <v>483.84</v>
      </c>
      <c r="H29" s="120"/>
      <c r="I29" s="120"/>
      <c r="J29" s="122">
        <f t="shared" si="0"/>
        <v>483.84</v>
      </c>
    </row>
    <row r="30" ht="15.75" customHeight="1" spans="1:10">
      <c r="A30" s="116">
        <v>20106</v>
      </c>
      <c r="B30" s="117" t="s">
        <v>625</v>
      </c>
      <c r="C30" s="114">
        <v>8462.01</v>
      </c>
      <c r="D30" s="114">
        <v>5687.41</v>
      </c>
      <c r="E30" s="114">
        <v>670.29</v>
      </c>
      <c r="F30" s="114">
        <v>203</v>
      </c>
      <c r="G30" s="115">
        <v>1901.31</v>
      </c>
      <c r="H30" s="120"/>
      <c r="I30" s="120"/>
      <c r="J30" s="122">
        <f t="shared" si="0"/>
        <v>1901.31</v>
      </c>
    </row>
    <row r="31" ht="15.75" customHeight="1" spans="1:10">
      <c r="A31" s="116">
        <v>2010601</v>
      </c>
      <c r="B31" s="118" t="s">
        <v>626</v>
      </c>
      <c r="C31" s="114">
        <v>2912.02</v>
      </c>
      <c r="D31" s="114">
        <v>2587.85</v>
      </c>
      <c r="E31" s="114">
        <v>266.11</v>
      </c>
      <c r="F31" s="114">
        <v>58.06</v>
      </c>
      <c r="G31" s="115">
        <v>0</v>
      </c>
      <c r="H31" s="120"/>
      <c r="I31" s="120"/>
      <c r="J31" s="122">
        <f t="shared" si="0"/>
        <v>0</v>
      </c>
    </row>
    <row r="32" ht="15.75" customHeight="1" spans="1:10">
      <c r="A32" s="116">
        <v>2010607</v>
      </c>
      <c r="B32" s="119" t="s">
        <v>627</v>
      </c>
      <c r="C32" s="114">
        <v>38.13</v>
      </c>
      <c r="D32" s="114">
        <v>38.13</v>
      </c>
      <c r="E32" s="114">
        <v>0</v>
      </c>
      <c r="F32" s="114">
        <v>0</v>
      </c>
      <c r="G32" s="115">
        <v>0</v>
      </c>
      <c r="H32" s="120"/>
      <c r="I32" s="120"/>
      <c r="J32" s="122">
        <f t="shared" si="0"/>
        <v>0</v>
      </c>
    </row>
    <row r="33" ht="15.75" customHeight="1" spans="1:10">
      <c r="A33" s="116">
        <v>2010650</v>
      </c>
      <c r="B33" s="119" t="s">
        <v>628</v>
      </c>
      <c r="C33" s="114">
        <v>3657.19</v>
      </c>
      <c r="D33" s="114">
        <v>3061.43</v>
      </c>
      <c r="E33" s="114">
        <v>380.82</v>
      </c>
      <c r="F33" s="114">
        <v>144.94</v>
      </c>
      <c r="G33" s="115">
        <v>70</v>
      </c>
      <c r="H33" s="120"/>
      <c r="I33" s="120"/>
      <c r="J33" s="122">
        <f t="shared" si="0"/>
        <v>70</v>
      </c>
    </row>
    <row r="34" ht="15.75" customHeight="1" spans="1:10">
      <c r="A34" s="116">
        <v>2010699</v>
      </c>
      <c r="B34" s="119" t="s">
        <v>629</v>
      </c>
      <c r="C34" s="114">
        <v>1854.67</v>
      </c>
      <c r="D34" s="114">
        <v>0</v>
      </c>
      <c r="E34" s="114">
        <v>23.36</v>
      </c>
      <c r="F34" s="114">
        <v>0</v>
      </c>
      <c r="G34" s="115">
        <v>1831.31</v>
      </c>
      <c r="H34" s="120"/>
      <c r="I34" s="120"/>
      <c r="J34" s="122">
        <f t="shared" si="0"/>
        <v>1831.31</v>
      </c>
    </row>
    <row r="35" ht="15.75" customHeight="1" spans="1:10">
      <c r="A35" s="116">
        <v>20107</v>
      </c>
      <c r="B35" s="117" t="s">
        <v>630</v>
      </c>
      <c r="C35" s="114">
        <v>7402</v>
      </c>
      <c r="D35" s="114">
        <v>0</v>
      </c>
      <c r="E35" s="114">
        <v>0</v>
      </c>
      <c r="F35" s="114">
        <v>0</v>
      </c>
      <c r="G35" s="115">
        <v>7402</v>
      </c>
      <c r="H35" s="120"/>
      <c r="I35" s="120"/>
      <c r="J35" s="122">
        <f t="shared" si="0"/>
        <v>7402</v>
      </c>
    </row>
    <row r="36" ht="15.75" customHeight="1" spans="1:10">
      <c r="A36" s="116">
        <v>2010799</v>
      </c>
      <c r="B36" s="119" t="s">
        <v>631</v>
      </c>
      <c r="C36" s="114">
        <v>7402</v>
      </c>
      <c r="D36" s="114">
        <v>0</v>
      </c>
      <c r="E36" s="114">
        <v>0</v>
      </c>
      <c r="F36" s="114">
        <v>0</v>
      </c>
      <c r="G36" s="115">
        <v>7402</v>
      </c>
      <c r="H36" s="120"/>
      <c r="I36" s="120"/>
      <c r="J36" s="122">
        <f t="shared" si="0"/>
        <v>7402</v>
      </c>
    </row>
    <row r="37" ht="15.75" customHeight="1" spans="1:10">
      <c r="A37" s="116">
        <v>20108</v>
      </c>
      <c r="B37" s="118" t="s">
        <v>632</v>
      </c>
      <c r="C37" s="114">
        <v>2364.89</v>
      </c>
      <c r="D37" s="114">
        <v>674.25</v>
      </c>
      <c r="E37" s="114">
        <v>73.8</v>
      </c>
      <c r="F37" s="114">
        <v>13.84</v>
      </c>
      <c r="G37" s="115">
        <v>1603</v>
      </c>
      <c r="H37" s="120"/>
      <c r="I37" s="120"/>
      <c r="J37" s="122">
        <f t="shared" si="0"/>
        <v>1603</v>
      </c>
    </row>
    <row r="38" ht="15.75" customHeight="1" spans="1:10">
      <c r="A38" s="116">
        <v>2010801</v>
      </c>
      <c r="B38" s="119" t="s">
        <v>633</v>
      </c>
      <c r="C38" s="114">
        <v>761.89</v>
      </c>
      <c r="D38" s="114">
        <v>674.25</v>
      </c>
      <c r="E38" s="114">
        <v>73.8</v>
      </c>
      <c r="F38" s="114">
        <v>13.84</v>
      </c>
      <c r="G38" s="115">
        <v>0</v>
      </c>
      <c r="H38" s="120"/>
      <c r="I38" s="120"/>
      <c r="J38" s="122">
        <f t="shared" si="0"/>
        <v>0</v>
      </c>
    </row>
    <row r="39" ht="15.75" customHeight="1" spans="1:10">
      <c r="A39" s="116">
        <v>2010804</v>
      </c>
      <c r="B39" s="118" t="s">
        <v>634</v>
      </c>
      <c r="C39" s="114">
        <v>600</v>
      </c>
      <c r="D39" s="114">
        <v>0</v>
      </c>
      <c r="E39" s="114">
        <v>0</v>
      </c>
      <c r="F39" s="114">
        <v>0</v>
      </c>
      <c r="G39" s="115">
        <v>600</v>
      </c>
      <c r="H39" s="120"/>
      <c r="I39" s="120"/>
      <c r="J39" s="122">
        <f t="shared" si="0"/>
        <v>600</v>
      </c>
    </row>
    <row r="40" ht="15.75" customHeight="1" spans="1:10">
      <c r="A40" s="116">
        <v>2010899</v>
      </c>
      <c r="B40" s="119" t="s">
        <v>635</v>
      </c>
      <c r="C40" s="114">
        <v>1003</v>
      </c>
      <c r="D40" s="114">
        <v>0</v>
      </c>
      <c r="E40" s="114">
        <v>0</v>
      </c>
      <c r="F40" s="114">
        <v>0</v>
      </c>
      <c r="G40" s="115">
        <v>1003</v>
      </c>
      <c r="H40" s="120"/>
      <c r="I40" s="120"/>
      <c r="J40" s="122">
        <f t="shared" si="0"/>
        <v>1003</v>
      </c>
    </row>
    <row r="41" ht="15.75" customHeight="1" spans="1:10">
      <c r="A41" s="116">
        <v>20111</v>
      </c>
      <c r="B41" s="117" t="s">
        <v>636</v>
      </c>
      <c r="C41" s="114">
        <v>3947.22</v>
      </c>
      <c r="D41" s="114">
        <v>2644.95</v>
      </c>
      <c r="E41" s="114">
        <v>563.64</v>
      </c>
      <c r="F41" s="114">
        <v>51.89</v>
      </c>
      <c r="G41" s="115">
        <v>686.74</v>
      </c>
      <c r="H41" s="120"/>
      <c r="I41" s="120"/>
      <c r="J41" s="122">
        <f t="shared" si="0"/>
        <v>686.74</v>
      </c>
    </row>
    <row r="42" ht="15.75" customHeight="1" spans="1:10">
      <c r="A42" s="116">
        <v>2011101</v>
      </c>
      <c r="B42" s="118" t="s">
        <v>637</v>
      </c>
      <c r="C42" s="114">
        <v>3156.28</v>
      </c>
      <c r="D42" s="114">
        <v>2570.75</v>
      </c>
      <c r="E42" s="114">
        <v>533.64</v>
      </c>
      <c r="F42" s="114">
        <v>51.89</v>
      </c>
      <c r="G42" s="115">
        <v>0</v>
      </c>
      <c r="H42" s="120" t="e">
        <f>VLOOKUP(A42,表六!A$6:C$32,3,FALSE)</f>
        <v>#N/A</v>
      </c>
      <c r="I42" s="120"/>
      <c r="J42" s="122" t="e">
        <f t="shared" si="0"/>
        <v>#N/A</v>
      </c>
    </row>
    <row r="43" ht="15.75" customHeight="1" spans="1:10">
      <c r="A43" s="116">
        <v>2011199</v>
      </c>
      <c r="B43" s="119" t="s">
        <v>638</v>
      </c>
      <c r="C43" s="114">
        <v>790.94</v>
      </c>
      <c r="D43" s="114">
        <v>74.2</v>
      </c>
      <c r="E43" s="114">
        <v>30</v>
      </c>
      <c r="F43" s="114">
        <v>0</v>
      </c>
      <c r="G43" s="115">
        <v>686.74</v>
      </c>
      <c r="H43" s="120">
        <v>169</v>
      </c>
      <c r="I43" s="120" t="e">
        <f>VLOOKUP(A43,'[4]一般转移支付（表八与表十一差额）'!$A$1:$D$28,4,FALSE)</f>
        <v>#N/A</v>
      </c>
      <c r="J43" s="122">
        <f t="shared" si="0"/>
        <v>517.74</v>
      </c>
    </row>
    <row r="44" ht="15.75" customHeight="1" spans="1:10">
      <c r="A44" s="116">
        <v>20113</v>
      </c>
      <c r="B44" s="118" t="s">
        <v>639</v>
      </c>
      <c r="C44" s="114">
        <v>4384.21</v>
      </c>
      <c r="D44" s="114">
        <v>1762.13</v>
      </c>
      <c r="E44" s="114">
        <v>198.66</v>
      </c>
      <c r="F44" s="114">
        <v>22.16</v>
      </c>
      <c r="G44" s="115">
        <v>2401.26</v>
      </c>
      <c r="H44" s="120"/>
      <c r="I44" s="120"/>
      <c r="J44" s="122">
        <f t="shared" si="0"/>
        <v>2401.26</v>
      </c>
    </row>
    <row r="45" ht="15.75" customHeight="1" spans="1:10">
      <c r="A45" s="116">
        <v>2011301</v>
      </c>
      <c r="B45" s="119" t="s">
        <v>640</v>
      </c>
      <c r="C45" s="114">
        <v>318.85</v>
      </c>
      <c r="D45" s="114">
        <v>318.85</v>
      </c>
      <c r="E45" s="114">
        <v>0</v>
      </c>
      <c r="F45" s="114">
        <v>0</v>
      </c>
      <c r="G45" s="115">
        <v>0</v>
      </c>
      <c r="H45" s="120"/>
      <c r="I45" s="120"/>
      <c r="J45" s="122">
        <f t="shared" si="0"/>
        <v>0</v>
      </c>
    </row>
    <row r="46" ht="15.75" customHeight="1" spans="1:10">
      <c r="A46" s="116">
        <v>2011302</v>
      </c>
      <c r="B46" s="119" t="s">
        <v>641</v>
      </c>
      <c r="C46" s="114">
        <v>37.98</v>
      </c>
      <c r="D46" s="114">
        <v>0</v>
      </c>
      <c r="E46" s="114">
        <v>37.98</v>
      </c>
      <c r="F46" s="114">
        <v>0</v>
      </c>
      <c r="G46" s="115">
        <v>0</v>
      </c>
      <c r="H46" s="120"/>
      <c r="I46" s="120"/>
      <c r="J46" s="122">
        <f t="shared" si="0"/>
        <v>0</v>
      </c>
    </row>
    <row r="47" ht="15.75" customHeight="1" spans="1:10">
      <c r="A47" s="116">
        <v>2011303</v>
      </c>
      <c r="B47" s="118" t="s">
        <v>642</v>
      </c>
      <c r="C47" s="114">
        <v>1.17</v>
      </c>
      <c r="D47" s="114">
        <v>0</v>
      </c>
      <c r="E47" s="114">
        <v>0</v>
      </c>
      <c r="F47" s="114">
        <v>1.17</v>
      </c>
      <c r="G47" s="115">
        <v>0</v>
      </c>
      <c r="H47" s="120"/>
      <c r="I47" s="120"/>
      <c r="J47" s="122">
        <f t="shared" si="0"/>
        <v>0</v>
      </c>
    </row>
    <row r="48" ht="15.75" customHeight="1" spans="1:10">
      <c r="A48" s="116">
        <v>2011308</v>
      </c>
      <c r="B48" s="119" t="s">
        <v>643</v>
      </c>
      <c r="C48" s="114">
        <v>2026.01</v>
      </c>
      <c r="D48" s="114">
        <v>83.76</v>
      </c>
      <c r="E48" s="114">
        <v>10.69</v>
      </c>
      <c r="F48" s="114">
        <v>0</v>
      </c>
      <c r="G48" s="115">
        <v>1931.56</v>
      </c>
      <c r="H48" s="120"/>
      <c r="I48" s="120"/>
      <c r="J48" s="122">
        <f t="shared" si="0"/>
        <v>1931.56</v>
      </c>
    </row>
    <row r="49" ht="15.75" customHeight="1" spans="1:10">
      <c r="A49" s="116">
        <v>2011350</v>
      </c>
      <c r="B49" s="119" t="s">
        <v>644</v>
      </c>
      <c r="C49" s="114">
        <v>480</v>
      </c>
      <c r="D49" s="114">
        <v>439.72</v>
      </c>
      <c r="E49" s="114">
        <v>39.52</v>
      </c>
      <c r="F49" s="114">
        <v>0.76</v>
      </c>
      <c r="G49" s="115">
        <v>0</v>
      </c>
      <c r="H49" s="120"/>
      <c r="I49" s="120"/>
      <c r="J49" s="122">
        <f t="shared" si="0"/>
        <v>0</v>
      </c>
    </row>
    <row r="50" ht="15.75" customHeight="1" spans="1:10">
      <c r="A50" s="116">
        <v>2011399</v>
      </c>
      <c r="B50" s="119" t="s">
        <v>645</v>
      </c>
      <c r="C50" s="114">
        <v>1520.2</v>
      </c>
      <c r="D50" s="114">
        <v>919.8</v>
      </c>
      <c r="E50" s="114">
        <v>110.47</v>
      </c>
      <c r="F50" s="114">
        <v>20.23</v>
      </c>
      <c r="G50" s="115">
        <v>469.7</v>
      </c>
      <c r="H50" s="120"/>
      <c r="I50" s="120"/>
      <c r="J50" s="122">
        <f t="shared" si="0"/>
        <v>469.7</v>
      </c>
    </row>
    <row r="51" ht="15.75" customHeight="1" spans="1:10">
      <c r="A51" s="116">
        <v>20126</v>
      </c>
      <c r="B51" s="117" t="s">
        <v>646</v>
      </c>
      <c r="C51" s="114">
        <v>1338.32</v>
      </c>
      <c r="D51" s="114">
        <v>552.43</v>
      </c>
      <c r="E51" s="114">
        <v>60.04</v>
      </c>
      <c r="F51" s="114">
        <v>5</v>
      </c>
      <c r="G51" s="115">
        <v>720.85</v>
      </c>
      <c r="H51" s="120"/>
      <c r="I51" s="120"/>
      <c r="J51" s="122">
        <f t="shared" si="0"/>
        <v>720.85</v>
      </c>
    </row>
    <row r="52" ht="15.75" customHeight="1" spans="1:10">
      <c r="A52" s="116">
        <v>2012601</v>
      </c>
      <c r="B52" s="119" t="s">
        <v>647</v>
      </c>
      <c r="C52" s="114">
        <v>617.47</v>
      </c>
      <c r="D52" s="114">
        <v>552.43</v>
      </c>
      <c r="E52" s="114">
        <v>60.04</v>
      </c>
      <c r="F52" s="114">
        <v>5</v>
      </c>
      <c r="G52" s="115">
        <v>0</v>
      </c>
      <c r="H52" s="120"/>
      <c r="I52" s="120"/>
      <c r="J52" s="122">
        <f t="shared" si="0"/>
        <v>0</v>
      </c>
    </row>
    <row r="53" ht="15.75" customHeight="1" spans="1:10">
      <c r="A53" s="116">
        <v>2012604</v>
      </c>
      <c r="B53" s="118" t="s">
        <v>648</v>
      </c>
      <c r="C53" s="114">
        <v>627.5</v>
      </c>
      <c r="D53" s="114">
        <v>0</v>
      </c>
      <c r="E53" s="114">
        <v>0</v>
      </c>
      <c r="F53" s="114">
        <v>0</v>
      </c>
      <c r="G53" s="115">
        <v>627.5</v>
      </c>
      <c r="H53" s="120"/>
      <c r="I53" s="120"/>
      <c r="J53" s="122">
        <f t="shared" si="0"/>
        <v>627.5</v>
      </c>
    </row>
    <row r="54" ht="15.75" customHeight="1" spans="1:10">
      <c r="A54" s="116">
        <v>2012699</v>
      </c>
      <c r="B54" s="119" t="s">
        <v>649</v>
      </c>
      <c r="C54" s="114">
        <v>93.35</v>
      </c>
      <c r="D54" s="114">
        <v>0</v>
      </c>
      <c r="E54" s="114">
        <v>0</v>
      </c>
      <c r="F54" s="114">
        <v>0</v>
      </c>
      <c r="G54" s="115">
        <v>93.35</v>
      </c>
      <c r="H54" s="120"/>
      <c r="I54" s="120"/>
      <c r="J54" s="122">
        <f t="shared" si="0"/>
        <v>93.35</v>
      </c>
    </row>
    <row r="55" ht="15.75" customHeight="1" spans="1:10">
      <c r="A55" s="116">
        <v>20128</v>
      </c>
      <c r="B55" s="117" t="s">
        <v>650</v>
      </c>
      <c r="C55" s="114">
        <v>567.79</v>
      </c>
      <c r="D55" s="114">
        <v>228.69</v>
      </c>
      <c r="E55" s="114">
        <v>28.43</v>
      </c>
      <c r="F55" s="114">
        <v>5.67</v>
      </c>
      <c r="G55" s="115">
        <v>305</v>
      </c>
      <c r="H55" s="120"/>
      <c r="I55" s="120"/>
      <c r="J55" s="122">
        <f t="shared" si="0"/>
        <v>305</v>
      </c>
    </row>
    <row r="56" ht="15.75" customHeight="1" spans="1:10">
      <c r="A56" s="116">
        <v>2012801</v>
      </c>
      <c r="B56" s="119" t="s">
        <v>651</v>
      </c>
      <c r="C56" s="114">
        <v>268.29</v>
      </c>
      <c r="D56" s="114">
        <v>228.69</v>
      </c>
      <c r="E56" s="114">
        <v>28.43</v>
      </c>
      <c r="F56" s="114">
        <v>5.67</v>
      </c>
      <c r="G56" s="115">
        <v>5.5</v>
      </c>
      <c r="H56" s="120"/>
      <c r="I56" s="120"/>
      <c r="J56" s="122">
        <f t="shared" si="0"/>
        <v>5.5</v>
      </c>
    </row>
    <row r="57" ht="15.75" customHeight="1" spans="1:10">
      <c r="A57" s="116">
        <v>2012899</v>
      </c>
      <c r="B57" s="118" t="s">
        <v>652</v>
      </c>
      <c r="C57" s="114">
        <v>299.5</v>
      </c>
      <c r="D57" s="114">
        <v>0</v>
      </c>
      <c r="E57" s="114">
        <v>0</v>
      </c>
      <c r="F57" s="114">
        <v>0</v>
      </c>
      <c r="G57" s="115">
        <v>299.5</v>
      </c>
      <c r="H57" s="120"/>
      <c r="I57" s="120"/>
      <c r="J57" s="122">
        <f t="shared" si="0"/>
        <v>299.5</v>
      </c>
    </row>
    <row r="58" ht="15.75" customHeight="1" spans="1:10">
      <c r="A58" s="116">
        <v>20129</v>
      </c>
      <c r="B58" s="117" t="s">
        <v>653</v>
      </c>
      <c r="C58" s="114">
        <v>764.14</v>
      </c>
      <c r="D58" s="114">
        <v>292.53</v>
      </c>
      <c r="E58" s="114">
        <v>39.26</v>
      </c>
      <c r="F58" s="114">
        <v>5.9</v>
      </c>
      <c r="G58" s="115">
        <v>426.45</v>
      </c>
      <c r="H58" s="120"/>
      <c r="I58" s="120"/>
      <c r="J58" s="122">
        <f t="shared" si="0"/>
        <v>426.45</v>
      </c>
    </row>
    <row r="59" ht="15.75" customHeight="1" spans="1:10">
      <c r="A59" s="116">
        <v>2012901</v>
      </c>
      <c r="B59" s="119" t="s">
        <v>654</v>
      </c>
      <c r="C59" s="114">
        <v>427.04</v>
      </c>
      <c r="D59" s="114">
        <v>292.53</v>
      </c>
      <c r="E59" s="114">
        <v>39.26</v>
      </c>
      <c r="F59" s="114">
        <v>5.9</v>
      </c>
      <c r="G59" s="115">
        <v>89.35</v>
      </c>
      <c r="H59" s="120"/>
      <c r="I59" s="120"/>
      <c r="J59" s="122">
        <f t="shared" si="0"/>
        <v>89.35</v>
      </c>
    </row>
    <row r="60" ht="15.75" customHeight="1" spans="1:10">
      <c r="A60" s="116">
        <v>2012999</v>
      </c>
      <c r="B60" s="118" t="s">
        <v>655</v>
      </c>
      <c r="C60" s="114">
        <v>337.1</v>
      </c>
      <c r="D60" s="114">
        <v>0</v>
      </c>
      <c r="E60" s="114">
        <v>0</v>
      </c>
      <c r="F60" s="114">
        <v>0</v>
      </c>
      <c r="G60" s="115">
        <v>337.1</v>
      </c>
      <c r="H60" s="120"/>
      <c r="I60" s="120"/>
      <c r="J60" s="122">
        <f t="shared" si="0"/>
        <v>337.1</v>
      </c>
    </row>
    <row r="61" ht="15.75" customHeight="1" spans="1:10">
      <c r="A61" s="116">
        <v>20131</v>
      </c>
      <c r="B61" s="117" t="s">
        <v>656</v>
      </c>
      <c r="C61" s="114">
        <v>2649.23</v>
      </c>
      <c r="D61" s="114">
        <v>1815.38</v>
      </c>
      <c r="E61" s="114">
        <v>287.19</v>
      </c>
      <c r="F61" s="114">
        <v>41.86</v>
      </c>
      <c r="G61" s="115">
        <v>504.8</v>
      </c>
      <c r="H61" s="120"/>
      <c r="I61" s="120"/>
      <c r="J61" s="122">
        <f t="shared" si="0"/>
        <v>504.8</v>
      </c>
    </row>
    <row r="62" ht="15.75" customHeight="1" spans="1:10">
      <c r="A62" s="116">
        <v>2013101</v>
      </c>
      <c r="B62" s="119" t="s">
        <v>657</v>
      </c>
      <c r="C62" s="114">
        <v>2144.43</v>
      </c>
      <c r="D62" s="114">
        <v>1815.38</v>
      </c>
      <c r="E62" s="114">
        <v>287.19</v>
      </c>
      <c r="F62" s="114">
        <v>41.86</v>
      </c>
      <c r="G62" s="115">
        <v>0</v>
      </c>
      <c r="H62" s="120"/>
      <c r="I62" s="120"/>
      <c r="J62" s="122">
        <f t="shared" si="0"/>
        <v>0</v>
      </c>
    </row>
    <row r="63" ht="15.75" customHeight="1" spans="1:10">
      <c r="A63" s="116">
        <v>2013199</v>
      </c>
      <c r="B63" s="118" t="s">
        <v>658</v>
      </c>
      <c r="C63" s="114">
        <v>504.8</v>
      </c>
      <c r="D63" s="114">
        <v>0</v>
      </c>
      <c r="E63" s="114">
        <v>0</v>
      </c>
      <c r="F63" s="114">
        <v>0</v>
      </c>
      <c r="G63" s="115">
        <v>504.8</v>
      </c>
      <c r="H63" s="120"/>
      <c r="I63" s="120"/>
      <c r="J63" s="122">
        <f t="shared" si="0"/>
        <v>504.8</v>
      </c>
    </row>
    <row r="64" ht="15.75" customHeight="1" spans="1:10">
      <c r="A64" s="116">
        <v>20132</v>
      </c>
      <c r="B64" s="117" t="s">
        <v>659</v>
      </c>
      <c r="C64" s="114">
        <v>2495.02</v>
      </c>
      <c r="D64" s="114">
        <v>1078.96</v>
      </c>
      <c r="E64" s="114">
        <v>287.05</v>
      </c>
      <c r="F64" s="114">
        <v>32.35</v>
      </c>
      <c r="G64" s="115">
        <v>1096.66</v>
      </c>
      <c r="H64" s="120"/>
      <c r="I64" s="120"/>
      <c r="J64" s="122">
        <f t="shared" si="0"/>
        <v>1096.66</v>
      </c>
    </row>
    <row r="65" ht="15.75" customHeight="1" spans="1:10">
      <c r="A65" s="116">
        <v>2013201</v>
      </c>
      <c r="B65" s="119" t="s">
        <v>660</v>
      </c>
      <c r="C65" s="114">
        <v>1248.36</v>
      </c>
      <c r="D65" s="114">
        <v>1078.96</v>
      </c>
      <c r="E65" s="114">
        <v>137.05</v>
      </c>
      <c r="F65" s="114">
        <v>32.35</v>
      </c>
      <c r="G65" s="115">
        <v>0</v>
      </c>
      <c r="H65" s="120"/>
      <c r="I65" s="120"/>
      <c r="J65" s="122">
        <f t="shared" si="0"/>
        <v>0</v>
      </c>
    </row>
    <row r="66" ht="15.75" customHeight="1" spans="1:10">
      <c r="A66" s="116">
        <v>2013299</v>
      </c>
      <c r="B66" s="119" t="s">
        <v>661</v>
      </c>
      <c r="C66" s="114">
        <v>1246.66</v>
      </c>
      <c r="D66" s="114">
        <v>0</v>
      </c>
      <c r="E66" s="114">
        <v>150</v>
      </c>
      <c r="F66" s="114">
        <v>0</v>
      </c>
      <c r="G66" s="115">
        <v>1096.66</v>
      </c>
      <c r="H66" s="120"/>
      <c r="I66" s="120"/>
      <c r="J66" s="122">
        <f t="shared" si="0"/>
        <v>1096.66</v>
      </c>
    </row>
    <row r="67" ht="15.75" customHeight="1" spans="1:10">
      <c r="A67" s="116">
        <v>20133</v>
      </c>
      <c r="B67" s="118" t="s">
        <v>662</v>
      </c>
      <c r="C67" s="114">
        <v>1236.26</v>
      </c>
      <c r="D67" s="114">
        <v>479.39</v>
      </c>
      <c r="E67" s="114">
        <v>68.88</v>
      </c>
      <c r="F67" s="114">
        <v>2.39</v>
      </c>
      <c r="G67" s="115">
        <v>685.6</v>
      </c>
      <c r="H67" s="120"/>
      <c r="I67" s="120"/>
      <c r="J67" s="122">
        <f t="shared" si="0"/>
        <v>685.6</v>
      </c>
    </row>
    <row r="68" ht="15.75" customHeight="1" spans="1:10">
      <c r="A68" s="116">
        <v>2013301</v>
      </c>
      <c r="B68" s="119" t="s">
        <v>663</v>
      </c>
      <c r="C68" s="114">
        <v>550.66</v>
      </c>
      <c r="D68" s="114">
        <v>479.39</v>
      </c>
      <c r="E68" s="114">
        <v>68.88</v>
      </c>
      <c r="F68" s="114">
        <v>2.39</v>
      </c>
      <c r="G68" s="115">
        <v>0</v>
      </c>
      <c r="H68" s="120"/>
      <c r="I68" s="120"/>
      <c r="J68" s="122">
        <f t="shared" si="0"/>
        <v>0</v>
      </c>
    </row>
    <row r="69" ht="15.75" customHeight="1" spans="1:10">
      <c r="A69" s="116">
        <v>2013399</v>
      </c>
      <c r="B69" s="119" t="s">
        <v>664</v>
      </c>
      <c r="C69" s="114">
        <v>685.6</v>
      </c>
      <c r="D69" s="114">
        <v>0</v>
      </c>
      <c r="E69" s="114">
        <v>0</v>
      </c>
      <c r="F69" s="114">
        <v>0</v>
      </c>
      <c r="G69" s="115">
        <v>685.6</v>
      </c>
      <c r="H69" s="120"/>
      <c r="I69" s="120"/>
      <c r="J69" s="122">
        <f t="shared" si="0"/>
        <v>685.6</v>
      </c>
    </row>
    <row r="70" ht="15.75" customHeight="1" spans="1:10">
      <c r="A70" s="116">
        <v>20134</v>
      </c>
      <c r="B70" s="118" t="s">
        <v>665</v>
      </c>
      <c r="C70" s="114">
        <v>620.3</v>
      </c>
      <c r="D70" s="114">
        <v>390.73</v>
      </c>
      <c r="E70" s="114">
        <v>47.8</v>
      </c>
      <c r="F70" s="114">
        <v>8.27</v>
      </c>
      <c r="G70" s="115">
        <v>173.5</v>
      </c>
      <c r="H70" s="120"/>
      <c r="I70" s="120"/>
      <c r="J70" s="122">
        <f t="shared" si="0"/>
        <v>173.5</v>
      </c>
    </row>
    <row r="71" ht="15.75" customHeight="1" spans="1:10">
      <c r="A71" s="116">
        <v>2013401</v>
      </c>
      <c r="B71" s="119" t="s">
        <v>666</v>
      </c>
      <c r="C71" s="114">
        <v>446.8</v>
      </c>
      <c r="D71" s="114">
        <v>390.73</v>
      </c>
      <c r="E71" s="114">
        <v>47.8</v>
      </c>
      <c r="F71" s="114">
        <v>8.27</v>
      </c>
      <c r="G71" s="115">
        <v>0</v>
      </c>
      <c r="H71" s="120"/>
      <c r="I71" s="120"/>
      <c r="J71" s="122">
        <f t="shared" ref="J71:J134" si="1">G71-H71</f>
        <v>0</v>
      </c>
    </row>
    <row r="72" ht="15.75" customHeight="1" spans="1:10">
      <c r="A72" s="116">
        <v>2013499</v>
      </c>
      <c r="B72" s="119" t="s">
        <v>667</v>
      </c>
      <c r="C72" s="114">
        <v>173.5</v>
      </c>
      <c r="D72" s="114">
        <v>0</v>
      </c>
      <c r="E72" s="114">
        <v>0</v>
      </c>
      <c r="F72" s="114">
        <v>0</v>
      </c>
      <c r="G72" s="115">
        <v>173.5</v>
      </c>
      <c r="H72" s="120"/>
      <c r="I72" s="120"/>
      <c r="J72" s="122">
        <f t="shared" si="1"/>
        <v>173.5</v>
      </c>
    </row>
    <row r="73" ht="15.75" customHeight="1" spans="1:10">
      <c r="A73" s="116">
        <v>20136</v>
      </c>
      <c r="B73" s="118" t="s">
        <v>668</v>
      </c>
      <c r="C73" s="114">
        <v>1665.7</v>
      </c>
      <c r="D73" s="114">
        <v>571.86</v>
      </c>
      <c r="E73" s="114">
        <v>79.59</v>
      </c>
      <c r="F73" s="114">
        <v>11.25</v>
      </c>
      <c r="G73" s="115">
        <v>1003</v>
      </c>
      <c r="H73" s="120" t="e">
        <f>VLOOKUP(A73,表六!A$6:C$32,3,FALSE)</f>
        <v>#N/A</v>
      </c>
      <c r="I73" s="120"/>
      <c r="J73" s="122" t="e">
        <f t="shared" si="1"/>
        <v>#N/A</v>
      </c>
    </row>
    <row r="74" ht="15.75" customHeight="1" spans="1:10">
      <c r="A74" s="116">
        <v>2013601</v>
      </c>
      <c r="B74" s="119" t="s">
        <v>669</v>
      </c>
      <c r="C74" s="114">
        <v>662.7</v>
      </c>
      <c r="D74" s="114">
        <v>571.86</v>
      </c>
      <c r="E74" s="114">
        <v>79.59</v>
      </c>
      <c r="F74" s="114">
        <v>11.25</v>
      </c>
      <c r="G74" s="115">
        <v>0</v>
      </c>
      <c r="H74" s="120"/>
      <c r="I74" s="120"/>
      <c r="J74" s="122">
        <f t="shared" si="1"/>
        <v>0</v>
      </c>
    </row>
    <row r="75" ht="15.75" customHeight="1" spans="1:10">
      <c r="A75" s="116">
        <v>2013699</v>
      </c>
      <c r="B75" s="119" t="s">
        <v>670</v>
      </c>
      <c r="C75" s="114">
        <v>1003</v>
      </c>
      <c r="D75" s="114">
        <v>0</v>
      </c>
      <c r="E75" s="114">
        <v>0</v>
      </c>
      <c r="F75" s="114">
        <v>0</v>
      </c>
      <c r="G75" s="115">
        <v>1003</v>
      </c>
      <c r="H75" s="120">
        <v>7</v>
      </c>
      <c r="I75" s="120" t="e">
        <f>VLOOKUP(A75,'[4]一般转移支付（表八与表十一差额）'!$A$1:$D$28,4,FALSE)</f>
        <v>#N/A</v>
      </c>
      <c r="J75" s="122">
        <f t="shared" si="1"/>
        <v>996</v>
      </c>
    </row>
    <row r="76" ht="15.75" customHeight="1" spans="1:10">
      <c r="A76" s="116">
        <v>20138</v>
      </c>
      <c r="B76" s="118" t="s">
        <v>671</v>
      </c>
      <c r="C76" s="114">
        <v>6482.51</v>
      </c>
      <c r="D76" s="114">
        <v>5567.37</v>
      </c>
      <c r="E76" s="114">
        <v>620.79</v>
      </c>
      <c r="F76" s="114">
        <v>30.55</v>
      </c>
      <c r="G76" s="115">
        <v>263.8</v>
      </c>
      <c r="H76" s="120"/>
      <c r="I76" s="120"/>
      <c r="J76" s="122">
        <f t="shared" si="1"/>
        <v>263.8</v>
      </c>
    </row>
    <row r="77" ht="15.75" customHeight="1" spans="1:10">
      <c r="A77" s="116">
        <v>2013801</v>
      </c>
      <c r="B77" s="119" t="s">
        <v>672</v>
      </c>
      <c r="C77" s="114">
        <v>6357.51</v>
      </c>
      <c r="D77" s="114">
        <v>5567.37</v>
      </c>
      <c r="E77" s="114">
        <v>620.79</v>
      </c>
      <c r="F77" s="114">
        <v>30.55</v>
      </c>
      <c r="G77" s="115">
        <v>138.8</v>
      </c>
      <c r="H77" s="120"/>
      <c r="I77" s="120"/>
      <c r="J77" s="122">
        <f t="shared" si="1"/>
        <v>138.8</v>
      </c>
    </row>
    <row r="78" ht="15.75" customHeight="1" spans="1:10">
      <c r="A78" s="116">
        <v>2013804</v>
      </c>
      <c r="B78" s="119" t="s">
        <v>673</v>
      </c>
      <c r="C78" s="114">
        <v>3</v>
      </c>
      <c r="D78" s="114">
        <v>0</v>
      </c>
      <c r="E78" s="114">
        <v>0</v>
      </c>
      <c r="F78" s="114">
        <v>0</v>
      </c>
      <c r="G78" s="115">
        <v>3</v>
      </c>
      <c r="H78" s="120"/>
      <c r="I78" s="120"/>
      <c r="J78" s="122">
        <f t="shared" si="1"/>
        <v>3</v>
      </c>
    </row>
    <row r="79" ht="15.75" customHeight="1" spans="1:10">
      <c r="A79" s="116">
        <v>2013805</v>
      </c>
      <c r="B79" s="118" t="s">
        <v>674</v>
      </c>
      <c r="C79" s="114">
        <v>5</v>
      </c>
      <c r="D79" s="114">
        <v>0</v>
      </c>
      <c r="E79" s="114">
        <v>0</v>
      </c>
      <c r="F79" s="114">
        <v>0</v>
      </c>
      <c r="G79" s="115">
        <v>5</v>
      </c>
      <c r="H79" s="120"/>
      <c r="I79" s="120"/>
      <c r="J79" s="122">
        <f t="shared" si="1"/>
        <v>5</v>
      </c>
    </row>
    <row r="80" ht="15.75" customHeight="1" spans="1:10">
      <c r="A80" s="116">
        <v>2013812</v>
      </c>
      <c r="B80" s="119" t="s">
        <v>675</v>
      </c>
      <c r="C80" s="114">
        <v>12</v>
      </c>
      <c r="D80" s="114">
        <v>0</v>
      </c>
      <c r="E80" s="114">
        <v>0</v>
      </c>
      <c r="F80" s="114">
        <v>0</v>
      </c>
      <c r="G80" s="115">
        <v>12</v>
      </c>
      <c r="H80" s="120"/>
      <c r="I80" s="120"/>
      <c r="J80" s="122">
        <f t="shared" si="1"/>
        <v>12</v>
      </c>
    </row>
    <row r="81" ht="15.75" customHeight="1" spans="1:10">
      <c r="A81" s="116">
        <v>2013899</v>
      </c>
      <c r="B81" s="119" t="s">
        <v>676</v>
      </c>
      <c r="C81" s="114">
        <v>105</v>
      </c>
      <c r="D81" s="114">
        <v>0</v>
      </c>
      <c r="E81" s="114">
        <v>0</v>
      </c>
      <c r="F81" s="114">
        <v>0</v>
      </c>
      <c r="G81" s="115">
        <v>105</v>
      </c>
      <c r="H81" s="120"/>
      <c r="I81" s="120"/>
      <c r="J81" s="122">
        <f t="shared" si="1"/>
        <v>105</v>
      </c>
    </row>
    <row r="82" ht="15.75" customHeight="1" spans="1:10">
      <c r="A82" s="116">
        <v>20199</v>
      </c>
      <c r="B82" s="117" t="s">
        <v>677</v>
      </c>
      <c r="C82" s="114">
        <v>480</v>
      </c>
      <c r="D82" s="114">
        <v>0</v>
      </c>
      <c r="E82" s="114">
        <v>0</v>
      </c>
      <c r="F82" s="114">
        <v>0</v>
      </c>
      <c r="G82" s="115">
        <v>480</v>
      </c>
      <c r="H82" s="120"/>
      <c r="I82" s="120"/>
      <c r="J82" s="122">
        <f t="shared" si="1"/>
        <v>480</v>
      </c>
    </row>
    <row r="83" ht="15.75" customHeight="1" spans="1:10">
      <c r="A83" s="116">
        <v>2019999</v>
      </c>
      <c r="B83" s="119" t="s">
        <v>678</v>
      </c>
      <c r="C83" s="114">
        <v>480</v>
      </c>
      <c r="D83" s="114">
        <v>0</v>
      </c>
      <c r="E83" s="114">
        <v>0</v>
      </c>
      <c r="F83" s="114">
        <v>0</v>
      </c>
      <c r="G83" s="115">
        <v>480</v>
      </c>
      <c r="H83" s="120"/>
      <c r="I83" s="120"/>
      <c r="J83" s="122">
        <f t="shared" si="1"/>
        <v>480</v>
      </c>
    </row>
    <row r="84" ht="15.75" customHeight="1" spans="1:10">
      <c r="A84" s="116">
        <v>204</v>
      </c>
      <c r="B84" s="117" t="s">
        <v>218</v>
      </c>
      <c r="C84" s="114">
        <v>29680.35</v>
      </c>
      <c r="D84" s="114">
        <v>14769.58</v>
      </c>
      <c r="E84" s="114">
        <v>2336.64</v>
      </c>
      <c r="F84" s="114">
        <v>333.45</v>
      </c>
      <c r="G84" s="115">
        <v>12240.68</v>
      </c>
      <c r="H84" s="120"/>
      <c r="I84" s="120"/>
      <c r="J84" s="122">
        <f t="shared" si="1"/>
        <v>12240.68</v>
      </c>
    </row>
    <row r="85" ht="15.75" customHeight="1" spans="1:10">
      <c r="A85" s="116">
        <v>20401</v>
      </c>
      <c r="B85" s="118" t="s">
        <v>679</v>
      </c>
      <c r="C85" s="114">
        <v>100</v>
      </c>
      <c r="D85" s="114">
        <v>0</v>
      </c>
      <c r="E85" s="114">
        <v>0</v>
      </c>
      <c r="F85" s="114">
        <v>0</v>
      </c>
      <c r="G85" s="115">
        <v>100</v>
      </c>
      <c r="H85" s="120"/>
      <c r="I85" s="120"/>
      <c r="J85" s="122">
        <f t="shared" si="1"/>
        <v>100</v>
      </c>
    </row>
    <row r="86" ht="15.75" customHeight="1" spans="1:10">
      <c r="A86" s="116">
        <v>2040101</v>
      </c>
      <c r="B86" s="119" t="s">
        <v>679</v>
      </c>
      <c r="C86" s="114">
        <v>100</v>
      </c>
      <c r="D86" s="114">
        <v>0</v>
      </c>
      <c r="E86" s="114">
        <v>0</v>
      </c>
      <c r="F86" s="114">
        <v>0</v>
      </c>
      <c r="G86" s="115">
        <v>100</v>
      </c>
      <c r="H86" s="120"/>
      <c r="I86" s="120"/>
      <c r="J86" s="122">
        <f t="shared" si="1"/>
        <v>100</v>
      </c>
    </row>
    <row r="87" ht="15.75" customHeight="1" spans="1:10">
      <c r="A87" s="116">
        <v>20402</v>
      </c>
      <c r="B87" s="117" t="s">
        <v>680</v>
      </c>
      <c r="C87" s="114">
        <v>25065.23</v>
      </c>
      <c r="D87" s="114">
        <v>12902.83</v>
      </c>
      <c r="E87" s="114">
        <v>2117.07</v>
      </c>
      <c r="F87" s="114">
        <v>284.97</v>
      </c>
      <c r="G87" s="115">
        <v>9760.36</v>
      </c>
      <c r="H87" s="120"/>
      <c r="I87" s="120"/>
      <c r="J87" s="122">
        <f t="shared" si="1"/>
        <v>9760.36</v>
      </c>
    </row>
    <row r="88" ht="15.75" customHeight="1" spans="1:10">
      <c r="A88" s="116">
        <v>2040201</v>
      </c>
      <c r="B88" s="118" t="s">
        <v>681</v>
      </c>
      <c r="C88" s="114">
        <v>15304.87</v>
      </c>
      <c r="D88" s="114">
        <v>12902.83</v>
      </c>
      <c r="E88" s="114">
        <v>2117.07</v>
      </c>
      <c r="F88" s="114">
        <v>284.97</v>
      </c>
      <c r="G88" s="115">
        <v>0</v>
      </c>
      <c r="H88" s="120"/>
      <c r="I88" s="120"/>
      <c r="J88" s="122">
        <f t="shared" si="1"/>
        <v>0</v>
      </c>
    </row>
    <row r="89" ht="15.75" customHeight="1" spans="1:10">
      <c r="A89" s="116">
        <v>2040299</v>
      </c>
      <c r="B89" s="119" t="s">
        <v>682</v>
      </c>
      <c r="C89" s="114">
        <v>9760.36</v>
      </c>
      <c r="D89" s="114">
        <v>0</v>
      </c>
      <c r="E89" s="114">
        <v>0</v>
      </c>
      <c r="F89" s="114">
        <v>0</v>
      </c>
      <c r="G89" s="115">
        <v>9760.36</v>
      </c>
      <c r="H89" s="120"/>
      <c r="I89" s="120"/>
      <c r="J89" s="122">
        <f t="shared" si="1"/>
        <v>9760.36</v>
      </c>
    </row>
    <row r="90" ht="15.75" customHeight="1" spans="1:10">
      <c r="A90" s="116">
        <v>20404</v>
      </c>
      <c r="B90" s="118" t="s">
        <v>683</v>
      </c>
      <c r="C90" s="114">
        <v>140</v>
      </c>
      <c r="D90" s="114">
        <v>0</v>
      </c>
      <c r="E90" s="114">
        <v>0</v>
      </c>
      <c r="F90" s="114">
        <v>0</v>
      </c>
      <c r="G90" s="115">
        <v>140</v>
      </c>
      <c r="H90" s="120"/>
      <c r="I90" s="120"/>
      <c r="J90" s="122">
        <f t="shared" si="1"/>
        <v>140</v>
      </c>
    </row>
    <row r="91" ht="15.75" customHeight="1" spans="1:10">
      <c r="A91" s="116">
        <v>2040499</v>
      </c>
      <c r="B91" s="119" t="s">
        <v>684</v>
      </c>
      <c r="C91" s="114">
        <v>140</v>
      </c>
      <c r="D91" s="114">
        <v>0</v>
      </c>
      <c r="E91" s="114">
        <v>0</v>
      </c>
      <c r="F91" s="114">
        <v>0</v>
      </c>
      <c r="G91" s="115">
        <v>140</v>
      </c>
      <c r="H91" s="120"/>
      <c r="I91" s="120"/>
      <c r="J91" s="122">
        <f t="shared" si="1"/>
        <v>140</v>
      </c>
    </row>
    <row r="92" ht="15.75" customHeight="1" spans="1:10">
      <c r="A92" s="116">
        <v>20405</v>
      </c>
      <c r="B92" s="117" t="s">
        <v>685</v>
      </c>
      <c r="C92" s="114">
        <v>308</v>
      </c>
      <c r="D92" s="114">
        <v>0</v>
      </c>
      <c r="E92" s="114">
        <v>0</v>
      </c>
      <c r="F92" s="114">
        <v>0</v>
      </c>
      <c r="G92" s="115">
        <v>308</v>
      </c>
      <c r="H92" s="120"/>
      <c r="I92" s="120"/>
      <c r="J92" s="122">
        <f t="shared" si="1"/>
        <v>308</v>
      </c>
    </row>
    <row r="93" ht="15.75" customHeight="1" spans="1:10">
      <c r="A93" s="116">
        <v>2040599</v>
      </c>
      <c r="B93" s="118" t="s">
        <v>686</v>
      </c>
      <c r="C93" s="114">
        <v>308</v>
      </c>
      <c r="D93" s="114">
        <v>0</v>
      </c>
      <c r="E93" s="114">
        <v>0</v>
      </c>
      <c r="F93" s="114">
        <v>0</v>
      </c>
      <c r="G93" s="115">
        <v>308</v>
      </c>
      <c r="H93" s="120"/>
      <c r="I93" s="120"/>
      <c r="J93" s="122">
        <f t="shared" si="1"/>
        <v>308</v>
      </c>
    </row>
    <row r="94" ht="15.75" customHeight="1" spans="1:10">
      <c r="A94" s="116">
        <v>20406</v>
      </c>
      <c r="B94" s="117" t="s">
        <v>687</v>
      </c>
      <c r="C94" s="114">
        <v>2285.73</v>
      </c>
      <c r="D94" s="114">
        <v>1660</v>
      </c>
      <c r="E94" s="114">
        <v>189.62</v>
      </c>
      <c r="F94" s="114">
        <v>47.79</v>
      </c>
      <c r="G94" s="115">
        <v>388.32</v>
      </c>
      <c r="H94" s="120"/>
      <c r="I94" s="120"/>
      <c r="J94" s="122">
        <f t="shared" si="1"/>
        <v>388.32</v>
      </c>
    </row>
    <row r="95" ht="15.75" customHeight="1" spans="1:10">
      <c r="A95" s="116">
        <v>2040601</v>
      </c>
      <c r="B95" s="118" t="s">
        <v>688</v>
      </c>
      <c r="C95" s="114">
        <v>1909.41</v>
      </c>
      <c r="D95" s="114">
        <v>1660</v>
      </c>
      <c r="E95" s="114">
        <v>189.62</v>
      </c>
      <c r="F95" s="114">
        <v>47.79</v>
      </c>
      <c r="G95" s="115">
        <v>12</v>
      </c>
      <c r="H95" s="120"/>
      <c r="I95" s="120"/>
      <c r="J95" s="122">
        <f t="shared" si="1"/>
        <v>12</v>
      </c>
    </row>
    <row r="96" ht="15.75" customHeight="1" spans="1:10">
      <c r="A96" s="116">
        <v>2040605</v>
      </c>
      <c r="B96" s="119" t="s">
        <v>689</v>
      </c>
      <c r="C96" s="114">
        <v>62</v>
      </c>
      <c r="D96" s="114">
        <v>0</v>
      </c>
      <c r="E96" s="114">
        <v>0</v>
      </c>
      <c r="F96" s="114">
        <v>0</v>
      </c>
      <c r="G96" s="115">
        <v>62</v>
      </c>
      <c r="H96" s="120"/>
      <c r="I96" s="120"/>
      <c r="J96" s="122">
        <f t="shared" si="1"/>
        <v>62</v>
      </c>
    </row>
    <row r="97" ht="15.75" customHeight="1" spans="1:10">
      <c r="A97" s="116">
        <v>2040607</v>
      </c>
      <c r="B97" s="118" t="s">
        <v>690</v>
      </c>
      <c r="C97" s="114">
        <v>65.12</v>
      </c>
      <c r="D97" s="114">
        <v>0</v>
      </c>
      <c r="E97" s="114">
        <v>0</v>
      </c>
      <c r="F97" s="114">
        <v>0</v>
      </c>
      <c r="G97" s="115">
        <v>65.12</v>
      </c>
      <c r="H97" s="120"/>
      <c r="I97" s="120"/>
      <c r="J97" s="122">
        <f t="shared" si="1"/>
        <v>65.12</v>
      </c>
    </row>
    <row r="98" ht="15.75" customHeight="1" spans="1:10">
      <c r="A98" s="116">
        <v>2040610</v>
      </c>
      <c r="B98" s="119" t="s">
        <v>691</v>
      </c>
      <c r="C98" s="114">
        <v>56.73</v>
      </c>
      <c r="D98" s="114">
        <v>0</v>
      </c>
      <c r="E98" s="114">
        <v>0</v>
      </c>
      <c r="F98" s="114">
        <v>0</v>
      </c>
      <c r="G98" s="115">
        <v>56.73</v>
      </c>
      <c r="H98" s="120"/>
      <c r="I98" s="120"/>
      <c r="J98" s="122">
        <f t="shared" si="1"/>
        <v>56.73</v>
      </c>
    </row>
    <row r="99" ht="15.75" customHeight="1" spans="1:10">
      <c r="A99" s="116">
        <v>2040699</v>
      </c>
      <c r="B99" s="119" t="s">
        <v>692</v>
      </c>
      <c r="C99" s="114">
        <v>192.47</v>
      </c>
      <c r="D99" s="114">
        <v>0</v>
      </c>
      <c r="E99" s="114">
        <v>0</v>
      </c>
      <c r="F99" s="114">
        <v>0</v>
      </c>
      <c r="G99" s="115">
        <v>192.47</v>
      </c>
      <c r="H99" s="120"/>
      <c r="I99" s="120"/>
      <c r="J99" s="122">
        <f t="shared" si="1"/>
        <v>192.47</v>
      </c>
    </row>
    <row r="100" ht="15.75" customHeight="1" spans="1:10">
      <c r="A100" s="116">
        <v>20499</v>
      </c>
      <c r="B100" s="117" t="s">
        <v>693</v>
      </c>
      <c r="C100" s="114">
        <v>1781.39</v>
      </c>
      <c r="D100" s="114">
        <v>206.75</v>
      </c>
      <c r="E100" s="114">
        <v>29.95</v>
      </c>
      <c r="F100" s="114">
        <v>0.69</v>
      </c>
      <c r="G100" s="115">
        <v>1544</v>
      </c>
      <c r="H100" s="120"/>
      <c r="I100" s="120"/>
      <c r="J100" s="122">
        <f t="shared" si="1"/>
        <v>1544</v>
      </c>
    </row>
    <row r="101" ht="15.75" customHeight="1" spans="1:10">
      <c r="A101" s="116">
        <v>2049999</v>
      </c>
      <c r="B101" s="119" t="s">
        <v>694</v>
      </c>
      <c r="C101" s="114">
        <v>1781.39</v>
      </c>
      <c r="D101" s="114">
        <v>206.75</v>
      </c>
      <c r="E101" s="114">
        <v>29.95</v>
      </c>
      <c r="F101" s="114">
        <v>0.69</v>
      </c>
      <c r="G101" s="115">
        <v>1544</v>
      </c>
      <c r="H101" s="120"/>
      <c r="I101" s="120"/>
      <c r="J101" s="122">
        <f t="shared" si="1"/>
        <v>1544</v>
      </c>
    </row>
    <row r="102" ht="15.75" customHeight="1" spans="1:10">
      <c r="A102" s="116">
        <v>205</v>
      </c>
      <c r="B102" s="117" t="s">
        <v>222</v>
      </c>
      <c r="C102" s="114">
        <f>126841.33+571</f>
        <v>127412.33</v>
      </c>
      <c r="D102" s="114">
        <v>72305.36</v>
      </c>
      <c r="E102" s="114">
        <v>10772.52</v>
      </c>
      <c r="F102" s="114">
        <v>2335.06</v>
      </c>
      <c r="G102" s="115">
        <f>41428.39+571</f>
        <v>41999.39</v>
      </c>
      <c r="H102" s="120"/>
      <c r="I102" s="120"/>
      <c r="J102" s="122">
        <f t="shared" si="1"/>
        <v>41999.39</v>
      </c>
    </row>
    <row r="103" ht="15.75" customHeight="1" spans="1:10">
      <c r="A103" s="116">
        <v>20501</v>
      </c>
      <c r="B103" s="118" t="s">
        <v>695</v>
      </c>
      <c r="C103" s="114">
        <v>27649.43</v>
      </c>
      <c r="D103" s="114">
        <v>455.47</v>
      </c>
      <c r="E103" s="114">
        <v>39.08</v>
      </c>
      <c r="F103" s="114">
        <v>3.84</v>
      </c>
      <c r="G103" s="115">
        <v>27151.04</v>
      </c>
      <c r="H103" s="120"/>
      <c r="I103" s="120"/>
      <c r="J103" s="122">
        <f t="shared" si="1"/>
        <v>27151.04</v>
      </c>
    </row>
    <row r="104" ht="15.75" customHeight="1" spans="1:10">
      <c r="A104" s="116">
        <v>2050101</v>
      </c>
      <c r="B104" s="119" t="s">
        <v>696</v>
      </c>
      <c r="C104" s="114">
        <v>27354.12</v>
      </c>
      <c r="D104" s="114">
        <v>351.36</v>
      </c>
      <c r="E104" s="114">
        <v>32.89</v>
      </c>
      <c r="F104" s="114">
        <v>2.83</v>
      </c>
      <c r="G104" s="115">
        <v>26967.04</v>
      </c>
      <c r="H104" s="120"/>
      <c r="I104" s="120"/>
      <c r="J104" s="122">
        <f t="shared" si="1"/>
        <v>26967.04</v>
      </c>
    </row>
    <row r="105" ht="15.75" customHeight="1" spans="1:10">
      <c r="A105" s="116">
        <v>2050102</v>
      </c>
      <c r="B105" s="117" t="s">
        <v>697</v>
      </c>
      <c r="C105" s="114">
        <v>57.01</v>
      </c>
      <c r="D105" s="114">
        <v>0</v>
      </c>
      <c r="E105" s="114">
        <v>0</v>
      </c>
      <c r="F105" s="114">
        <v>1.01</v>
      </c>
      <c r="G105" s="115">
        <v>56</v>
      </c>
      <c r="H105" s="120" t="e">
        <f>VLOOKUP(A105,表六!A$6:C$32,3,FALSE)</f>
        <v>#N/A</v>
      </c>
      <c r="I105" s="120"/>
      <c r="J105" s="122" t="e">
        <f t="shared" si="1"/>
        <v>#N/A</v>
      </c>
    </row>
    <row r="106" ht="15.75" customHeight="1" spans="1:10">
      <c r="A106" s="116">
        <v>2050199</v>
      </c>
      <c r="B106" s="118" t="s">
        <v>698</v>
      </c>
      <c r="C106" s="114">
        <v>238.3</v>
      </c>
      <c r="D106" s="114">
        <v>104.11</v>
      </c>
      <c r="E106" s="114">
        <v>6.19</v>
      </c>
      <c r="F106" s="114">
        <v>0</v>
      </c>
      <c r="G106" s="115">
        <v>128</v>
      </c>
      <c r="H106" s="120"/>
      <c r="I106" s="120"/>
      <c r="J106" s="122">
        <f t="shared" si="1"/>
        <v>128</v>
      </c>
    </row>
    <row r="107" ht="15.75" customHeight="1" spans="1:10">
      <c r="A107" s="116">
        <v>20502</v>
      </c>
      <c r="B107" s="117" t="s">
        <v>699</v>
      </c>
      <c r="C107" s="114">
        <f>97051.93+571</f>
        <v>97622.93</v>
      </c>
      <c r="D107" s="114">
        <v>70439.98</v>
      </c>
      <c r="E107" s="114">
        <v>10297.33</v>
      </c>
      <c r="F107" s="114">
        <v>2322.27</v>
      </c>
      <c r="G107" s="115">
        <f>13992.35+571</f>
        <v>14563.35</v>
      </c>
      <c r="H107" s="120"/>
      <c r="I107" s="120"/>
      <c r="J107" s="122">
        <f t="shared" si="1"/>
        <v>14563.35</v>
      </c>
    </row>
    <row r="108" ht="15.75" customHeight="1" spans="1:10">
      <c r="A108" s="116">
        <v>2050201</v>
      </c>
      <c r="B108" s="119" t="s">
        <v>700</v>
      </c>
      <c r="C108" s="114">
        <f>2563.6+571</f>
        <v>3134.6</v>
      </c>
      <c r="D108" s="114">
        <v>818.88</v>
      </c>
      <c r="E108" s="114">
        <v>95.34</v>
      </c>
      <c r="F108" s="114">
        <v>2.82</v>
      </c>
      <c r="G108" s="115">
        <f>1646.56+571</f>
        <v>2217.56</v>
      </c>
      <c r="H108" s="120"/>
      <c r="I108" s="120"/>
      <c r="J108" s="122">
        <f t="shared" si="1"/>
        <v>2217.56</v>
      </c>
    </row>
    <row r="109" ht="15.75" customHeight="1" spans="1:10">
      <c r="A109" s="116">
        <v>2050202</v>
      </c>
      <c r="B109" s="118" t="s">
        <v>701</v>
      </c>
      <c r="C109" s="114">
        <v>45991.92</v>
      </c>
      <c r="D109" s="114">
        <v>36964.49</v>
      </c>
      <c r="E109" s="114">
        <v>5589.19</v>
      </c>
      <c r="F109" s="114">
        <v>1464.24</v>
      </c>
      <c r="G109" s="115">
        <v>1974</v>
      </c>
      <c r="H109" s="120" t="e">
        <f>VLOOKUP(A109,表六!A$6:C$32,3,FALSE)</f>
        <v>#N/A</v>
      </c>
      <c r="I109" s="120"/>
      <c r="J109" s="122" t="e">
        <f t="shared" si="1"/>
        <v>#N/A</v>
      </c>
    </row>
    <row r="110" ht="15.75" customHeight="1" spans="1:10">
      <c r="A110" s="116">
        <v>2050203</v>
      </c>
      <c r="B110" s="119" t="s">
        <v>702</v>
      </c>
      <c r="C110" s="114">
        <v>25303.18</v>
      </c>
      <c r="D110" s="114">
        <v>21593.22</v>
      </c>
      <c r="E110" s="114">
        <v>2923.2</v>
      </c>
      <c r="F110" s="114">
        <v>771.16</v>
      </c>
      <c r="G110" s="115">
        <v>15.6</v>
      </c>
      <c r="H110" s="120">
        <v>1513</v>
      </c>
      <c r="I110" s="120" t="e">
        <f>VLOOKUP(A110,'[4]一般转移支付（表八与表十一差额）'!$A$1:$D$28,4,FALSE)</f>
        <v>#N/A</v>
      </c>
      <c r="J110" s="122">
        <f t="shared" si="1"/>
        <v>-1497.4</v>
      </c>
    </row>
    <row r="111" ht="15.75" customHeight="1" spans="1:10">
      <c r="A111" s="116">
        <v>2050204</v>
      </c>
      <c r="B111" s="119" t="s">
        <v>703</v>
      </c>
      <c r="C111" s="114">
        <v>17190.25</v>
      </c>
      <c r="D111" s="114">
        <v>10469.37</v>
      </c>
      <c r="E111" s="114">
        <v>1641.71</v>
      </c>
      <c r="F111" s="114">
        <v>77.98</v>
      </c>
      <c r="G111" s="115">
        <v>5001.19</v>
      </c>
      <c r="H111" s="120"/>
      <c r="I111" s="120"/>
      <c r="J111" s="122">
        <f t="shared" si="1"/>
        <v>5001.19</v>
      </c>
    </row>
    <row r="112" ht="15.75" customHeight="1" spans="1:10">
      <c r="A112" s="116">
        <v>2050299</v>
      </c>
      <c r="B112" s="119" t="s">
        <v>704</v>
      </c>
      <c r="C112" s="114">
        <v>6002.98</v>
      </c>
      <c r="D112" s="114">
        <v>594.02</v>
      </c>
      <c r="E112" s="114">
        <v>47.89</v>
      </c>
      <c r="F112" s="114">
        <v>6.07</v>
      </c>
      <c r="G112" s="115">
        <v>5355</v>
      </c>
      <c r="H112" s="120"/>
      <c r="I112" s="120"/>
      <c r="J112" s="122">
        <f t="shared" si="1"/>
        <v>5355</v>
      </c>
    </row>
    <row r="113" ht="15.75" customHeight="1" spans="1:10">
      <c r="A113" s="116">
        <v>20503</v>
      </c>
      <c r="B113" s="117" t="s">
        <v>705</v>
      </c>
      <c r="C113" s="114">
        <v>616.62</v>
      </c>
      <c r="D113" s="114">
        <v>372.8</v>
      </c>
      <c r="E113" s="114">
        <v>242.81</v>
      </c>
      <c r="F113" s="114">
        <v>0.23</v>
      </c>
      <c r="G113" s="115">
        <v>0.78</v>
      </c>
      <c r="H113" s="120"/>
      <c r="I113" s="120"/>
      <c r="J113" s="122">
        <f t="shared" si="1"/>
        <v>0.78</v>
      </c>
    </row>
    <row r="114" ht="15.75" customHeight="1" spans="1:10">
      <c r="A114" s="116">
        <v>2050302</v>
      </c>
      <c r="B114" s="119" t="s">
        <v>706</v>
      </c>
      <c r="C114" s="114">
        <v>616.62</v>
      </c>
      <c r="D114" s="114">
        <v>372.8</v>
      </c>
      <c r="E114" s="114">
        <v>242.81</v>
      </c>
      <c r="F114" s="114">
        <v>0.23</v>
      </c>
      <c r="G114" s="115">
        <v>0.78</v>
      </c>
      <c r="H114" s="120"/>
      <c r="I114" s="120"/>
      <c r="J114" s="122">
        <f t="shared" si="1"/>
        <v>0.78</v>
      </c>
    </row>
    <row r="115" ht="15.75" customHeight="1" spans="1:10">
      <c r="A115" s="116">
        <v>20507</v>
      </c>
      <c r="B115" s="118" t="s">
        <v>707</v>
      </c>
      <c r="C115" s="114">
        <v>460.39</v>
      </c>
      <c r="D115" s="114">
        <v>328.29</v>
      </c>
      <c r="E115" s="114">
        <v>128.02</v>
      </c>
      <c r="F115" s="114">
        <v>2.52</v>
      </c>
      <c r="G115" s="115">
        <v>1.56</v>
      </c>
      <c r="H115" s="120" t="e">
        <f>VLOOKUP(A115,表六!A$6:C$32,3,FALSE)</f>
        <v>#N/A</v>
      </c>
      <c r="I115" s="120"/>
      <c r="J115" s="122" t="e">
        <f t="shared" si="1"/>
        <v>#N/A</v>
      </c>
    </row>
    <row r="116" ht="15.75" customHeight="1" spans="1:10">
      <c r="A116" s="116">
        <v>2050701</v>
      </c>
      <c r="B116" s="119" t="s">
        <v>708</v>
      </c>
      <c r="C116" s="114">
        <v>460.39</v>
      </c>
      <c r="D116" s="114">
        <v>328.29</v>
      </c>
      <c r="E116" s="114">
        <v>128.02</v>
      </c>
      <c r="F116" s="114">
        <v>2.52</v>
      </c>
      <c r="G116" s="115">
        <v>1.56</v>
      </c>
      <c r="H116" s="120">
        <v>92</v>
      </c>
      <c r="I116" s="120" t="e">
        <f>VLOOKUP(A116,'[4]一般转移支付（表八与表十一差额）'!$A$1:$D$28,4,FALSE)</f>
        <v>#N/A</v>
      </c>
      <c r="J116" s="122">
        <f t="shared" si="1"/>
        <v>-90.44</v>
      </c>
    </row>
    <row r="117" ht="15.75" customHeight="1" spans="1:10">
      <c r="A117" s="116">
        <v>20508</v>
      </c>
      <c r="B117" s="118" t="s">
        <v>709</v>
      </c>
      <c r="C117" s="114">
        <v>1052.96</v>
      </c>
      <c r="D117" s="114">
        <v>708.82</v>
      </c>
      <c r="E117" s="114">
        <v>65.28</v>
      </c>
      <c r="F117" s="114">
        <v>6.2</v>
      </c>
      <c r="G117" s="115">
        <v>272.66</v>
      </c>
      <c r="H117" s="120"/>
      <c r="I117" s="120"/>
      <c r="J117" s="122">
        <f t="shared" si="1"/>
        <v>272.66</v>
      </c>
    </row>
    <row r="118" ht="15.75" customHeight="1" spans="1:10">
      <c r="A118" s="116">
        <v>2050801</v>
      </c>
      <c r="B118" s="119" t="s">
        <v>710</v>
      </c>
      <c r="C118" s="114">
        <v>345.03</v>
      </c>
      <c r="D118" s="114">
        <v>316.67</v>
      </c>
      <c r="E118" s="114">
        <v>25.28</v>
      </c>
      <c r="F118" s="114">
        <v>3.08</v>
      </c>
      <c r="G118" s="115">
        <v>0</v>
      </c>
      <c r="H118" s="120"/>
      <c r="I118" s="120"/>
      <c r="J118" s="122">
        <f t="shared" si="1"/>
        <v>0</v>
      </c>
    </row>
    <row r="119" ht="15.75" customHeight="1" spans="1:10">
      <c r="A119" s="116">
        <v>2050802</v>
      </c>
      <c r="B119" s="118" t="s">
        <v>711</v>
      </c>
      <c r="C119" s="114">
        <v>555.27</v>
      </c>
      <c r="D119" s="114">
        <v>392.15</v>
      </c>
      <c r="E119" s="114">
        <v>40</v>
      </c>
      <c r="F119" s="114">
        <v>3.12</v>
      </c>
      <c r="G119" s="115">
        <v>120</v>
      </c>
      <c r="H119" s="120"/>
      <c r="I119" s="120"/>
      <c r="J119" s="122">
        <f t="shared" si="1"/>
        <v>120</v>
      </c>
    </row>
    <row r="120" ht="15.75" customHeight="1" spans="1:10">
      <c r="A120" s="116">
        <v>2050899</v>
      </c>
      <c r="B120" s="119" t="s">
        <v>712</v>
      </c>
      <c r="C120" s="114">
        <v>152.66</v>
      </c>
      <c r="D120" s="114">
        <v>0</v>
      </c>
      <c r="E120" s="114">
        <v>0</v>
      </c>
      <c r="F120" s="114">
        <v>0</v>
      </c>
      <c r="G120" s="115">
        <v>152.66</v>
      </c>
      <c r="H120" s="120"/>
      <c r="I120" s="120"/>
      <c r="J120" s="122">
        <f t="shared" si="1"/>
        <v>152.66</v>
      </c>
    </row>
    <row r="121" ht="15.75" customHeight="1" spans="1:10">
      <c r="A121" s="116">
        <v>20599</v>
      </c>
      <c r="B121" s="117" t="s">
        <v>713</v>
      </c>
      <c r="C121" s="114">
        <v>10</v>
      </c>
      <c r="D121" s="114">
        <v>0</v>
      </c>
      <c r="E121" s="114">
        <v>0</v>
      </c>
      <c r="F121" s="114">
        <v>0</v>
      </c>
      <c r="G121" s="115">
        <v>10</v>
      </c>
      <c r="H121" s="120"/>
      <c r="I121" s="120"/>
      <c r="J121" s="122">
        <f t="shared" si="1"/>
        <v>10</v>
      </c>
    </row>
    <row r="122" ht="15.75" customHeight="1" spans="1:10">
      <c r="A122" s="116">
        <v>2059999</v>
      </c>
      <c r="B122" s="119" t="s">
        <v>714</v>
      </c>
      <c r="C122" s="114">
        <v>10</v>
      </c>
      <c r="D122" s="114">
        <v>0</v>
      </c>
      <c r="E122" s="114">
        <v>0</v>
      </c>
      <c r="F122" s="114">
        <v>0</v>
      </c>
      <c r="G122" s="115">
        <v>10</v>
      </c>
      <c r="H122" s="120"/>
      <c r="I122" s="120"/>
      <c r="J122" s="122">
        <f t="shared" si="1"/>
        <v>10</v>
      </c>
    </row>
    <row r="123" ht="15.75" customHeight="1" spans="1:10">
      <c r="A123" s="116">
        <v>206</v>
      </c>
      <c r="B123" s="117" t="s">
        <v>715</v>
      </c>
      <c r="C123" s="114">
        <v>7892.33</v>
      </c>
      <c r="D123" s="114">
        <v>592.2</v>
      </c>
      <c r="E123" s="114">
        <v>61.45</v>
      </c>
      <c r="F123" s="114">
        <v>2.77</v>
      </c>
      <c r="G123" s="115">
        <v>7235.91</v>
      </c>
      <c r="H123" s="120"/>
      <c r="I123" s="120"/>
      <c r="J123" s="122">
        <f t="shared" si="1"/>
        <v>7235.91</v>
      </c>
    </row>
    <row r="124" ht="15.75" customHeight="1" spans="1:10">
      <c r="A124" s="116">
        <v>20601</v>
      </c>
      <c r="B124" s="117" t="s">
        <v>716</v>
      </c>
      <c r="C124" s="114">
        <v>5369.84</v>
      </c>
      <c r="D124" s="114">
        <v>333.65</v>
      </c>
      <c r="E124" s="114">
        <v>34.59</v>
      </c>
      <c r="F124" s="114">
        <v>1.6</v>
      </c>
      <c r="G124" s="115">
        <v>5000</v>
      </c>
      <c r="H124" s="120"/>
      <c r="I124" s="120"/>
      <c r="J124" s="122">
        <f t="shared" si="1"/>
        <v>5000</v>
      </c>
    </row>
    <row r="125" ht="15.75" customHeight="1" spans="1:10">
      <c r="A125" s="116">
        <v>2060101</v>
      </c>
      <c r="B125" s="117" t="s">
        <v>717</v>
      </c>
      <c r="C125" s="114">
        <v>369.84</v>
      </c>
      <c r="D125" s="114">
        <v>333.65</v>
      </c>
      <c r="E125" s="114">
        <v>34.59</v>
      </c>
      <c r="F125" s="114">
        <v>1.6</v>
      </c>
      <c r="G125" s="115">
        <v>0</v>
      </c>
      <c r="H125" s="120"/>
      <c r="I125" s="120"/>
      <c r="J125" s="122">
        <f t="shared" si="1"/>
        <v>0</v>
      </c>
    </row>
    <row r="126" ht="15.75" customHeight="1" spans="1:10">
      <c r="A126" s="116">
        <v>2060199</v>
      </c>
      <c r="B126" s="118" t="s">
        <v>718</v>
      </c>
      <c r="C126" s="114">
        <v>5000</v>
      </c>
      <c r="D126" s="114">
        <v>0</v>
      </c>
      <c r="E126" s="114">
        <v>0</v>
      </c>
      <c r="F126" s="114">
        <v>0</v>
      </c>
      <c r="G126" s="115">
        <v>5000</v>
      </c>
      <c r="H126" s="120"/>
      <c r="I126" s="120"/>
      <c r="J126" s="122">
        <f t="shared" si="1"/>
        <v>5000</v>
      </c>
    </row>
    <row r="127" ht="15.75" customHeight="1" spans="1:10">
      <c r="A127" s="116">
        <v>20604</v>
      </c>
      <c r="B127" s="117" t="s">
        <v>719</v>
      </c>
      <c r="C127" s="114">
        <v>1033.91</v>
      </c>
      <c r="D127" s="114">
        <v>0</v>
      </c>
      <c r="E127" s="114">
        <v>0</v>
      </c>
      <c r="F127" s="114">
        <v>0</v>
      </c>
      <c r="G127" s="115">
        <v>1033.91</v>
      </c>
      <c r="H127" s="120"/>
      <c r="I127" s="120"/>
      <c r="J127" s="122">
        <f t="shared" si="1"/>
        <v>1033.91</v>
      </c>
    </row>
    <row r="128" ht="15.75" customHeight="1" spans="1:10">
      <c r="A128" s="116">
        <v>2060499</v>
      </c>
      <c r="B128" s="118" t="s">
        <v>720</v>
      </c>
      <c r="C128" s="114">
        <v>1033.91</v>
      </c>
      <c r="D128" s="114">
        <v>0</v>
      </c>
      <c r="E128" s="114">
        <v>0</v>
      </c>
      <c r="F128" s="114">
        <v>0</v>
      </c>
      <c r="G128" s="115">
        <v>1033.91</v>
      </c>
      <c r="H128" s="120"/>
      <c r="I128" s="120"/>
      <c r="J128" s="122">
        <f t="shared" si="1"/>
        <v>1033.91</v>
      </c>
    </row>
    <row r="129" ht="15.75" customHeight="1" spans="1:10">
      <c r="A129" s="116">
        <v>20607</v>
      </c>
      <c r="B129" s="117" t="s">
        <v>721</v>
      </c>
      <c r="C129" s="114">
        <v>1272.58</v>
      </c>
      <c r="D129" s="114">
        <v>258.55</v>
      </c>
      <c r="E129" s="114">
        <v>26.86</v>
      </c>
      <c r="F129" s="114">
        <v>1.17</v>
      </c>
      <c r="G129" s="115">
        <v>986</v>
      </c>
      <c r="H129" s="120"/>
      <c r="I129" s="120"/>
      <c r="J129" s="122">
        <f t="shared" si="1"/>
        <v>986</v>
      </c>
    </row>
    <row r="130" ht="15.75" customHeight="1" spans="1:10">
      <c r="A130" s="116">
        <v>2060701</v>
      </c>
      <c r="B130" s="118" t="s">
        <v>722</v>
      </c>
      <c r="C130" s="114">
        <v>286.58</v>
      </c>
      <c r="D130" s="114">
        <v>258.55</v>
      </c>
      <c r="E130" s="114">
        <v>26.86</v>
      </c>
      <c r="F130" s="114">
        <v>1.17</v>
      </c>
      <c r="G130" s="115">
        <v>0</v>
      </c>
      <c r="H130" s="120"/>
      <c r="I130" s="120"/>
      <c r="J130" s="122">
        <f t="shared" si="1"/>
        <v>0</v>
      </c>
    </row>
    <row r="131" ht="15.75" customHeight="1" spans="1:10">
      <c r="A131" s="116">
        <v>2060702</v>
      </c>
      <c r="B131" s="119" t="s">
        <v>723</v>
      </c>
      <c r="C131" s="114">
        <v>266</v>
      </c>
      <c r="D131" s="114">
        <v>0</v>
      </c>
      <c r="E131" s="114">
        <v>0</v>
      </c>
      <c r="F131" s="114">
        <v>0</v>
      </c>
      <c r="G131" s="115">
        <v>266</v>
      </c>
      <c r="H131" s="120"/>
      <c r="I131" s="120"/>
      <c r="J131" s="122">
        <f t="shared" si="1"/>
        <v>266</v>
      </c>
    </row>
    <row r="132" ht="15.75" customHeight="1" spans="1:10">
      <c r="A132" s="116">
        <v>2060799</v>
      </c>
      <c r="B132" s="119" t="s">
        <v>724</v>
      </c>
      <c r="C132" s="114">
        <v>720</v>
      </c>
      <c r="D132" s="114">
        <v>0</v>
      </c>
      <c r="E132" s="114">
        <v>0</v>
      </c>
      <c r="F132" s="114">
        <v>0</v>
      </c>
      <c r="G132" s="115">
        <v>720</v>
      </c>
      <c r="H132" s="120"/>
      <c r="I132" s="120"/>
      <c r="J132" s="122">
        <f t="shared" si="1"/>
        <v>720</v>
      </c>
    </row>
    <row r="133" ht="15.75" customHeight="1" spans="1:10">
      <c r="A133" s="116">
        <v>20699</v>
      </c>
      <c r="B133" s="117" t="s">
        <v>725</v>
      </c>
      <c r="C133" s="114">
        <v>216</v>
      </c>
      <c r="D133" s="114">
        <v>0</v>
      </c>
      <c r="E133" s="114">
        <v>0</v>
      </c>
      <c r="F133" s="114">
        <v>0</v>
      </c>
      <c r="G133" s="115">
        <v>216</v>
      </c>
      <c r="H133" s="120"/>
      <c r="I133" s="120"/>
      <c r="J133" s="122">
        <f t="shared" si="1"/>
        <v>216</v>
      </c>
    </row>
    <row r="134" ht="15.75" customHeight="1" spans="1:10">
      <c r="A134" s="116">
        <v>2069999</v>
      </c>
      <c r="B134" s="118" t="s">
        <v>725</v>
      </c>
      <c r="C134" s="114">
        <v>216</v>
      </c>
      <c r="D134" s="114">
        <v>0</v>
      </c>
      <c r="E134" s="114">
        <v>0</v>
      </c>
      <c r="F134" s="114">
        <v>0</v>
      </c>
      <c r="G134" s="115">
        <v>216</v>
      </c>
      <c r="H134" s="120"/>
      <c r="I134" s="120"/>
      <c r="J134" s="122">
        <f t="shared" si="1"/>
        <v>216</v>
      </c>
    </row>
    <row r="135" ht="15.75" customHeight="1" spans="1:10">
      <c r="A135" s="116">
        <v>207</v>
      </c>
      <c r="B135" s="117" t="s">
        <v>226</v>
      </c>
      <c r="C135" s="114">
        <v>10459.16</v>
      </c>
      <c r="D135" s="114">
        <v>4072.2</v>
      </c>
      <c r="E135" s="114">
        <v>443.61</v>
      </c>
      <c r="F135" s="114">
        <v>21.76</v>
      </c>
      <c r="G135" s="115">
        <v>5921.59</v>
      </c>
      <c r="H135" s="120"/>
      <c r="I135" s="120"/>
      <c r="J135" s="122">
        <f t="shared" ref="J135:J198" si="2">G135-H135</f>
        <v>5921.59</v>
      </c>
    </row>
    <row r="136" ht="15.75" customHeight="1" spans="1:10">
      <c r="A136" s="116">
        <v>20701</v>
      </c>
      <c r="B136" s="117" t="s">
        <v>726</v>
      </c>
      <c r="C136" s="114">
        <v>6711.82</v>
      </c>
      <c r="D136" s="114">
        <v>2129.37</v>
      </c>
      <c r="E136" s="114">
        <v>195.93</v>
      </c>
      <c r="F136" s="114">
        <v>14.41</v>
      </c>
      <c r="G136" s="115">
        <v>4372.11</v>
      </c>
      <c r="H136" s="120" t="e">
        <f>VLOOKUP(A136,表六!A$6:C$32,3,FALSE)</f>
        <v>#N/A</v>
      </c>
      <c r="I136" s="120"/>
      <c r="J136" s="122" t="e">
        <f t="shared" si="2"/>
        <v>#N/A</v>
      </c>
    </row>
    <row r="137" ht="15.75" customHeight="1" spans="1:10">
      <c r="A137" s="116">
        <v>2070101</v>
      </c>
      <c r="B137" s="118" t="s">
        <v>727</v>
      </c>
      <c r="C137" s="114">
        <v>2176.15</v>
      </c>
      <c r="D137" s="114">
        <v>682.45</v>
      </c>
      <c r="E137" s="114">
        <v>73.8</v>
      </c>
      <c r="F137" s="114">
        <v>4.34</v>
      </c>
      <c r="G137" s="115">
        <v>1415.56</v>
      </c>
      <c r="H137" s="120"/>
      <c r="I137" s="120"/>
      <c r="J137" s="122">
        <f t="shared" si="2"/>
        <v>1415.56</v>
      </c>
    </row>
    <row r="138" ht="15.75" customHeight="1" spans="1:10">
      <c r="A138" s="116">
        <v>2070104</v>
      </c>
      <c r="B138" s="119" t="s">
        <v>728</v>
      </c>
      <c r="C138" s="114">
        <v>830.03</v>
      </c>
      <c r="D138" s="114">
        <v>258.23</v>
      </c>
      <c r="E138" s="114">
        <v>21.48</v>
      </c>
      <c r="F138" s="114">
        <v>1.32</v>
      </c>
      <c r="G138" s="115">
        <v>549</v>
      </c>
      <c r="H138" s="120"/>
      <c r="I138" s="120"/>
      <c r="J138" s="122">
        <f t="shared" si="2"/>
        <v>549</v>
      </c>
    </row>
    <row r="139" ht="15.75" customHeight="1" spans="1:10">
      <c r="A139" s="116">
        <v>2070106</v>
      </c>
      <c r="B139" s="119" t="s">
        <v>729</v>
      </c>
      <c r="C139" s="114">
        <v>595.63</v>
      </c>
      <c r="D139" s="114">
        <v>546.96</v>
      </c>
      <c r="E139" s="114">
        <v>42.2</v>
      </c>
      <c r="F139" s="114">
        <v>6.47</v>
      </c>
      <c r="G139" s="115">
        <v>0</v>
      </c>
      <c r="H139" s="120"/>
      <c r="I139" s="120"/>
      <c r="J139" s="122">
        <f t="shared" si="2"/>
        <v>0</v>
      </c>
    </row>
    <row r="140" ht="15.75" customHeight="1" spans="1:10">
      <c r="A140" s="116">
        <v>2070107</v>
      </c>
      <c r="B140" s="119" t="s">
        <v>730</v>
      </c>
      <c r="C140" s="114">
        <v>245</v>
      </c>
      <c r="D140" s="114">
        <v>0</v>
      </c>
      <c r="E140" s="114">
        <v>0</v>
      </c>
      <c r="F140" s="114">
        <v>0</v>
      </c>
      <c r="G140" s="115">
        <v>245</v>
      </c>
      <c r="H140" s="120"/>
      <c r="I140" s="120"/>
      <c r="J140" s="122">
        <f t="shared" si="2"/>
        <v>245</v>
      </c>
    </row>
    <row r="141" ht="15.75" customHeight="1" spans="1:10">
      <c r="A141" s="116">
        <v>2070108</v>
      </c>
      <c r="B141" s="119" t="s">
        <v>731</v>
      </c>
      <c r="C141" s="114">
        <v>100</v>
      </c>
      <c r="D141" s="114">
        <v>0</v>
      </c>
      <c r="E141" s="114">
        <v>0</v>
      </c>
      <c r="F141" s="114">
        <v>0</v>
      </c>
      <c r="G141" s="115">
        <v>100</v>
      </c>
      <c r="H141" s="120"/>
      <c r="I141" s="120"/>
      <c r="J141" s="122">
        <f t="shared" si="2"/>
        <v>100</v>
      </c>
    </row>
    <row r="142" ht="15.75" customHeight="1" spans="1:10">
      <c r="A142" s="116">
        <v>2070109</v>
      </c>
      <c r="B142" s="119" t="s">
        <v>732</v>
      </c>
      <c r="C142" s="114">
        <v>910.52</v>
      </c>
      <c r="D142" s="114">
        <v>380.68</v>
      </c>
      <c r="E142" s="114">
        <v>33.91</v>
      </c>
      <c r="F142" s="114">
        <v>2.18</v>
      </c>
      <c r="G142" s="115">
        <v>493.75</v>
      </c>
      <c r="H142" s="120"/>
      <c r="I142" s="120"/>
      <c r="J142" s="122">
        <f t="shared" si="2"/>
        <v>493.75</v>
      </c>
    </row>
    <row r="143" ht="15.75" customHeight="1" spans="1:10">
      <c r="A143" s="116">
        <v>2070111</v>
      </c>
      <c r="B143" s="119" t="s">
        <v>733</v>
      </c>
      <c r="C143" s="114">
        <v>15</v>
      </c>
      <c r="D143" s="114">
        <v>0</v>
      </c>
      <c r="E143" s="114">
        <v>0</v>
      </c>
      <c r="F143" s="114">
        <v>0</v>
      </c>
      <c r="G143" s="115">
        <v>15</v>
      </c>
      <c r="H143" s="120"/>
      <c r="I143" s="120"/>
      <c r="J143" s="122">
        <f t="shared" si="2"/>
        <v>15</v>
      </c>
    </row>
    <row r="144" ht="15.75" customHeight="1" spans="1:10">
      <c r="A144" s="116">
        <v>2070112</v>
      </c>
      <c r="B144" s="119" t="s">
        <v>734</v>
      </c>
      <c r="C144" s="114">
        <v>294.55</v>
      </c>
      <c r="D144" s="114">
        <v>243.06</v>
      </c>
      <c r="E144" s="114">
        <v>22.39</v>
      </c>
      <c r="F144" s="114">
        <v>0.1</v>
      </c>
      <c r="G144" s="115">
        <v>29</v>
      </c>
      <c r="H144" s="120"/>
      <c r="I144" s="120"/>
      <c r="J144" s="122">
        <f t="shared" si="2"/>
        <v>29</v>
      </c>
    </row>
    <row r="145" ht="15.75" customHeight="1" spans="1:10">
      <c r="A145" s="116">
        <v>2070113</v>
      </c>
      <c r="B145" s="119" t="s">
        <v>735</v>
      </c>
      <c r="C145" s="114">
        <v>280</v>
      </c>
      <c r="D145" s="114">
        <v>0</v>
      </c>
      <c r="E145" s="114">
        <v>0</v>
      </c>
      <c r="F145" s="114">
        <v>0</v>
      </c>
      <c r="G145" s="115">
        <v>280</v>
      </c>
      <c r="H145" s="120"/>
      <c r="I145" s="120"/>
      <c r="J145" s="122">
        <f t="shared" si="2"/>
        <v>280</v>
      </c>
    </row>
    <row r="146" ht="15.75" customHeight="1" spans="1:10">
      <c r="A146" s="116">
        <v>2070199</v>
      </c>
      <c r="B146" s="119" t="s">
        <v>736</v>
      </c>
      <c r="C146" s="114">
        <v>1264.94</v>
      </c>
      <c r="D146" s="114">
        <v>17.99</v>
      </c>
      <c r="E146" s="114">
        <v>2.15</v>
      </c>
      <c r="F146" s="114">
        <v>0</v>
      </c>
      <c r="G146" s="115">
        <v>1244.8</v>
      </c>
      <c r="H146" s="120"/>
      <c r="I146" s="120"/>
      <c r="J146" s="122">
        <f t="shared" si="2"/>
        <v>1244.8</v>
      </c>
    </row>
    <row r="147" ht="15.75" customHeight="1" spans="1:10">
      <c r="A147" s="116">
        <v>20702</v>
      </c>
      <c r="B147" s="117" t="s">
        <v>737</v>
      </c>
      <c r="C147" s="114">
        <v>649.21</v>
      </c>
      <c r="D147" s="114">
        <v>317.97</v>
      </c>
      <c r="E147" s="114">
        <v>45.46</v>
      </c>
      <c r="F147" s="114">
        <v>0.98</v>
      </c>
      <c r="G147" s="115">
        <v>284.8</v>
      </c>
      <c r="H147" s="120"/>
      <c r="I147" s="120"/>
      <c r="J147" s="122">
        <f t="shared" si="2"/>
        <v>284.8</v>
      </c>
    </row>
    <row r="148" ht="15.75" customHeight="1" spans="1:10">
      <c r="A148" s="116">
        <v>2070204</v>
      </c>
      <c r="B148" s="118" t="s">
        <v>738</v>
      </c>
      <c r="C148" s="114">
        <v>499.73</v>
      </c>
      <c r="D148" s="114">
        <v>187.96</v>
      </c>
      <c r="E148" s="114">
        <v>31.57</v>
      </c>
      <c r="F148" s="114">
        <v>0.2</v>
      </c>
      <c r="G148" s="115">
        <v>280</v>
      </c>
      <c r="H148" s="120" t="e">
        <f>VLOOKUP(A148,表六!A$6:C$32,3,FALSE)</f>
        <v>#N/A</v>
      </c>
      <c r="I148" s="120"/>
      <c r="J148" s="122" t="e">
        <f t="shared" si="2"/>
        <v>#N/A</v>
      </c>
    </row>
    <row r="149" ht="15.75" customHeight="1" spans="1:10">
      <c r="A149" s="116">
        <v>2070205</v>
      </c>
      <c r="B149" s="119" t="s">
        <v>739</v>
      </c>
      <c r="C149" s="114">
        <v>149.48</v>
      </c>
      <c r="D149" s="114">
        <v>130.01</v>
      </c>
      <c r="E149" s="114">
        <v>13.89</v>
      </c>
      <c r="F149" s="114">
        <v>0.78</v>
      </c>
      <c r="G149" s="115">
        <v>4.8</v>
      </c>
      <c r="H149" s="120"/>
      <c r="I149" s="120"/>
      <c r="J149" s="122">
        <f t="shared" si="2"/>
        <v>4.8</v>
      </c>
    </row>
    <row r="150" ht="15.75" customHeight="1" spans="1:10">
      <c r="A150" s="116">
        <v>20703</v>
      </c>
      <c r="B150" s="117" t="s">
        <v>740</v>
      </c>
      <c r="C150" s="114">
        <v>192.76</v>
      </c>
      <c r="D150" s="114">
        <v>65.89</v>
      </c>
      <c r="E150" s="114">
        <v>4.43</v>
      </c>
      <c r="F150" s="114">
        <v>0.26</v>
      </c>
      <c r="G150" s="115">
        <v>122.18</v>
      </c>
      <c r="H150" s="120">
        <v>50</v>
      </c>
      <c r="I150" s="120" t="e">
        <f>VLOOKUP(A150,'[4]一般转移支付（表八与表十一差额）'!$A$1:$D$28,4,FALSE)</f>
        <v>#N/A</v>
      </c>
      <c r="J150" s="122">
        <f t="shared" si="2"/>
        <v>72.18</v>
      </c>
    </row>
    <row r="151" ht="15.75" customHeight="1" spans="1:10">
      <c r="A151" s="116">
        <v>2070308</v>
      </c>
      <c r="B151" s="118" t="s">
        <v>741</v>
      </c>
      <c r="C151" s="114">
        <v>190.58</v>
      </c>
      <c r="D151" s="114">
        <v>65.89</v>
      </c>
      <c r="E151" s="114">
        <v>4.43</v>
      </c>
      <c r="F151" s="114">
        <v>0.26</v>
      </c>
      <c r="G151" s="115">
        <v>120</v>
      </c>
      <c r="H151" s="120"/>
      <c r="I151" s="120"/>
      <c r="J151" s="122">
        <f t="shared" si="2"/>
        <v>120</v>
      </c>
    </row>
    <row r="152" ht="15.75" customHeight="1" spans="1:10">
      <c r="A152" s="116">
        <v>2070399</v>
      </c>
      <c r="B152" s="119" t="s">
        <v>742</v>
      </c>
      <c r="C152" s="114">
        <v>2.18</v>
      </c>
      <c r="D152" s="114">
        <v>0</v>
      </c>
      <c r="E152" s="114">
        <v>0</v>
      </c>
      <c r="F152" s="114">
        <v>0</v>
      </c>
      <c r="G152" s="115">
        <v>2.18</v>
      </c>
      <c r="H152" s="120"/>
      <c r="I152" s="120"/>
      <c r="J152" s="122">
        <f t="shared" si="2"/>
        <v>2.18</v>
      </c>
    </row>
    <row r="153" ht="15.75" customHeight="1" spans="1:10">
      <c r="A153" s="116">
        <v>20706</v>
      </c>
      <c r="B153" s="117" t="s">
        <v>743</v>
      </c>
      <c r="C153" s="114">
        <v>30</v>
      </c>
      <c r="D153" s="114">
        <v>0</v>
      </c>
      <c r="E153" s="114">
        <v>0</v>
      </c>
      <c r="F153" s="114">
        <v>0</v>
      </c>
      <c r="G153" s="115">
        <v>30</v>
      </c>
      <c r="H153" s="120"/>
      <c r="I153" s="120"/>
      <c r="J153" s="122">
        <f t="shared" si="2"/>
        <v>30</v>
      </c>
    </row>
    <row r="154" ht="15.75" customHeight="1" spans="1:10">
      <c r="A154" s="116">
        <v>2070699</v>
      </c>
      <c r="B154" s="118" t="s">
        <v>744</v>
      </c>
      <c r="C154" s="114">
        <v>30</v>
      </c>
      <c r="D154" s="114">
        <v>0</v>
      </c>
      <c r="E154" s="114">
        <v>0</v>
      </c>
      <c r="F154" s="114">
        <v>0</v>
      </c>
      <c r="G154" s="115">
        <v>30</v>
      </c>
      <c r="H154" s="120"/>
      <c r="I154" s="120"/>
      <c r="J154" s="122">
        <f t="shared" si="2"/>
        <v>30</v>
      </c>
    </row>
    <row r="155" ht="15.75" customHeight="1" spans="1:10">
      <c r="A155" s="116">
        <v>20708</v>
      </c>
      <c r="B155" s="117" t="s">
        <v>745</v>
      </c>
      <c r="C155" s="114">
        <v>2435.37</v>
      </c>
      <c r="D155" s="114">
        <v>1558.97</v>
      </c>
      <c r="E155" s="114">
        <v>197.79</v>
      </c>
      <c r="F155" s="114">
        <v>6.11</v>
      </c>
      <c r="G155" s="115">
        <v>672.5</v>
      </c>
      <c r="H155" s="120"/>
      <c r="I155" s="120"/>
      <c r="J155" s="122">
        <f t="shared" si="2"/>
        <v>672.5</v>
      </c>
    </row>
    <row r="156" ht="15.75" customHeight="1" spans="1:10">
      <c r="A156" s="116">
        <v>2070899</v>
      </c>
      <c r="B156" s="119" t="s">
        <v>746</v>
      </c>
      <c r="C156" s="114">
        <v>2435.37</v>
      </c>
      <c r="D156" s="114">
        <v>1558.97</v>
      </c>
      <c r="E156" s="114">
        <v>197.79</v>
      </c>
      <c r="F156" s="114">
        <v>6.11</v>
      </c>
      <c r="G156" s="115">
        <v>672.5</v>
      </c>
      <c r="H156" s="120"/>
      <c r="I156" s="120"/>
      <c r="J156" s="122">
        <f t="shared" si="2"/>
        <v>672.5</v>
      </c>
    </row>
    <row r="157" ht="15.75" customHeight="1" spans="1:10">
      <c r="A157" s="116">
        <v>20799</v>
      </c>
      <c r="B157" s="118" t="s">
        <v>747</v>
      </c>
      <c r="C157" s="114">
        <v>440</v>
      </c>
      <c r="D157" s="114">
        <v>0</v>
      </c>
      <c r="E157" s="114">
        <v>0</v>
      </c>
      <c r="F157" s="114">
        <v>0</v>
      </c>
      <c r="G157" s="115">
        <v>440</v>
      </c>
      <c r="H157" s="120" t="e">
        <f>VLOOKUP(A157,表六!A$6:C$32,3,FALSE)</f>
        <v>#N/A</v>
      </c>
      <c r="I157" s="120"/>
      <c r="J157" s="122" t="e">
        <f t="shared" si="2"/>
        <v>#N/A</v>
      </c>
    </row>
    <row r="158" ht="15.75" customHeight="1" spans="1:10">
      <c r="A158" s="116">
        <v>2079902</v>
      </c>
      <c r="B158" s="119" t="s">
        <v>748</v>
      </c>
      <c r="C158" s="114">
        <v>200</v>
      </c>
      <c r="D158" s="114">
        <v>0</v>
      </c>
      <c r="E158" s="114">
        <v>0</v>
      </c>
      <c r="F158" s="114">
        <v>0</v>
      </c>
      <c r="G158" s="115">
        <v>200</v>
      </c>
      <c r="H158" s="120"/>
      <c r="I158" s="120"/>
      <c r="J158" s="122">
        <f t="shared" si="2"/>
        <v>200</v>
      </c>
    </row>
    <row r="159" ht="15.75" customHeight="1" spans="1:10">
      <c r="A159" s="116">
        <v>2079999</v>
      </c>
      <c r="B159" s="119" t="s">
        <v>747</v>
      </c>
      <c r="C159" s="114">
        <v>240</v>
      </c>
      <c r="D159" s="114">
        <v>0</v>
      </c>
      <c r="E159" s="114">
        <v>0</v>
      </c>
      <c r="F159" s="114">
        <v>0</v>
      </c>
      <c r="G159" s="115">
        <v>240</v>
      </c>
      <c r="H159" s="120">
        <v>612</v>
      </c>
      <c r="I159" s="120" t="e">
        <f>VLOOKUP(A159,'[4]一般转移支付（表八与表十一差额）'!$A$1:$D$28,4,FALSE)</f>
        <v>#N/A</v>
      </c>
      <c r="J159" s="122">
        <f t="shared" si="2"/>
        <v>-372</v>
      </c>
    </row>
    <row r="160" ht="15.75" customHeight="1" spans="1:10">
      <c r="A160" s="116">
        <v>208</v>
      </c>
      <c r="B160" s="117" t="s">
        <v>230</v>
      </c>
      <c r="C160" s="114">
        <v>75521.94</v>
      </c>
      <c r="D160" s="114">
        <v>6137.01</v>
      </c>
      <c r="E160" s="114">
        <v>798.22</v>
      </c>
      <c r="F160" s="114">
        <v>38</v>
      </c>
      <c r="G160" s="115">
        <v>68548.71</v>
      </c>
      <c r="H160" s="120"/>
      <c r="I160" s="120"/>
      <c r="J160" s="122">
        <f t="shared" si="2"/>
        <v>68548.71</v>
      </c>
    </row>
    <row r="161" ht="15.75" customHeight="1" spans="1:10">
      <c r="A161" s="116">
        <v>20801</v>
      </c>
      <c r="B161" s="118" t="s">
        <v>749</v>
      </c>
      <c r="C161" s="114">
        <v>5692.65</v>
      </c>
      <c r="D161" s="114">
        <v>3753.29</v>
      </c>
      <c r="E161" s="114">
        <v>452.12</v>
      </c>
      <c r="F161" s="114">
        <v>12.23</v>
      </c>
      <c r="G161" s="115">
        <v>1475.01</v>
      </c>
      <c r="H161" s="120"/>
      <c r="I161" s="120"/>
      <c r="J161" s="122">
        <f t="shared" si="2"/>
        <v>1475.01</v>
      </c>
    </row>
    <row r="162" ht="15.75" customHeight="1" spans="1:10">
      <c r="A162" s="116">
        <v>2080101</v>
      </c>
      <c r="B162" s="119" t="s">
        <v>750</v>
      </c>
      <c r="C162" s="114">
        <v>1277.14</v>
      </c>
      <c r="D162" s="114">
        <v>1155.93</v>
      </c>
      <c r="E162" s="114">
        <v>117.42</v>
      </c>
      <c r="F162" s="114">
        <v>3.79</v>
      </c>
      <c r="G162" s="115">
        <v>0</v>
      </c>
      <c r="H162" s="120"/>
      <c r="I162" s="120"/>
      <c r="J162" s="122">
        <f t="shared" si="2"/>
        <v>0</v>
      </c>
    </row>
    <row r="163" ht="15.75" customHeight="1" spans="1:10">
      <c r="A163" s="116">
        <v>2080102</v>
      </c>
      <c r="B163" s="119" t="s">
        <v>751</v>
      </c>
      <c r="C163" s="114">
        <v>106.53</v>
      </c>
      <c r="D163" s="114">
        <v>0</v>
      </c>
      <c r="E163" s="114">
        <v>0</v>
      </c>
      <c r="F163" s="114">
        <v>2.03</v>
      </c>
      <c r="G163" s="115">
        <v>104.5</v>
      </c>
      <c r="H163" s="120"/>
      <c r="I163" s="120"/>
      <c r="J163" s="122">
        <f t="shared" si="2"/>
        <v>104.5</v>
      </c>
    </row>
    <row r="164" ht="15.75" customHeight="1" spans="1:10">
      <c r="A164" s="116">
        <v>2080106</v>
      </c>
      <c r="B164" s="117" t="s">
        <v>752</v>
      </c>
      <c r="C164" s="114">
        <v>698.88</v>
      </c>
      <c r="D164" s="114">
        <v>596.32</v>
      </c>
      <c r="E164" s="114">
        <v>45.7</v>
      </c>
      <c r="F164" s="114">
        <v>1.86</v>
      </c>
      <c r="G164" s="115">
        <v>55</v>
      </c>
      <c r="H164" s="120" t="e">
        <f>VLOOKUP(A164,表六!A$6:C$32,3,FALSE)</f>
        <v>#N/A</v>
      </c>
      <c r="I164" s="120"/>
      <c r="J164" s="122" t="e">
        <f t="shared" si="2"/>
        <v>#N/A</v>
      </c>
    </row>
    <row r="165" ht="15.75" customHeight="1" spans="1:10">
      <c r="A165" s="116">
        <v>2080109</v>
      </c>
      <c r="B165" s="118" t="s">
        <v>753</v>
      </c>
      <c r="C165" s="114">
        <v>2323.28</v>
      </c>
      <c r="D165" s="114">
        <v>1847.54</v>
      </c>
      <c r="E165" s="114">
        <v>162.45</v>
      </c>
      <c r="F165" s="114">
        <v>4.29</v>
      </c>
      <c r="G165" s="115">
        <v>309</v>
      </c>
      <c r="H165" s="120"/>
      <c r="I165" s="120"/>
      <c r="J165" s="122">
        <f t="shared" si="2"/>
        <v>309</v>
      </c>
    </row>
    <row r="166" ht="15.75" customHeight="1" spans="1:10">
      <c r="A166" s="116">
        <v>2080150</v>
      </c>
      <c r="B166" s="119" t="s">
        <v>754</v>
      </c>
      <c r="C166" s="114">
        <v>61.44</v>
      </c>
      <c r="D166" s="114">
        <v>37.69</v>
      </c>
      <c r="E166" s="114">
        <v>23.75</v>
      </c>
      <c r="F166" s="114">
        <v>0</v>
      </c>
      <c r="G166" s="115">
        <v>0</v>
      </c>
      <c r="H166" s="120"/>
      <c r="I166" s="120"/>
      <c r="J166" s="122">
        <f t="shared" si="2"/>
        <v>0</v>
      </c>
    </row>
    <row r="167" ht="15.75" customHeight="1" spans="1:10">
      <c r="A167" s="116">
        <v>2080199</v>
      </c>
      <c r="B167" s="119" t="s">
        <v>755</v>
      </c>
      <c r="C167" s="114">
        <v>1225.38</v>
      </c>
      <c r="D167" s="114">
        <v>115.81</v>
      </c>
      <c r="E167" s="114">
        <v>102.8</v>
      </c>
      <c r="F167" s="114">
        <v>0.26</v>
      </c>
      <c r="G167" s="115">
        <v>1006.51</v>
      </c>
      <c r="H167" s="120"/>
      <c r="I167" s="120"/>
      <c r="J167" s="122">
        <f t="shared" si="2"/>
        <v>1006.51</v>
      </c>
    </row>
    <row r="168" ht="15.75" customHeight="1" spans="1:10">
      <c r="A168" s="116">
        <v>20802</v>
      </c>
      <c r="B168" s="117" t="s">
        <v>756</v>
      </c>
      <c r="C168" s="114">
        <v>2072.53</v>
      </c>
      <c r="D168" s="114">
        <v>995.33</v>
      </c>
      <c r="E168" s="114">
        <v>111.71</v>
      </c>
      <c r="F168" s="114">
        <v>18.57</v>
      </c>
      <c r="G168" s="115">
        <v>946.92</v>
      </c>
      <c r="H168" s="120"/>
      <c r="I168" s="120"/>
      <c r="J168" s="122">
        <f t="shared" si="2"/>
        <v>946.92</v>
      </c>
    </row>
    <row r="169" ht="15.75" customHeight="1" spans="1:10">
      <c r="A169" s="116">
        <v>2080201</v>
      </c>
      <c r="B169" s="119" t="s">
        <v>757</v>
      </c>
      <c r="C169" s="114">
        <v>984.96</v>
      </c>
      <c r="D169" s="114">
        <v>865.34</v>
      </c>
      <c r="E169" s="114">
        <v>101.57</v>
      </c>
      <c r="F169" s="114">
        <v>18.05</v>
      </c>
      <c r="G169" s="115">
        <v>0</v>
      </c>
      <c r="H169" s="120"/>
      <c r="I169" s="120"/>
      <c r="J169" s="122">
        <f t="shared" si="2"/>
        <v>0</v>
      </c>
    </row>
    <row r="170" ht="15.75" customHeight="1" spans="1:10">
      <c r="A170" s="116">
        <v>2080202</v>
      </c>
      <c r="B170" s="119" t="s">
        <v>758</v>
      </c>
      <c r="C170" s="114">
        <v>178.65</v>
      </c>
      <c r="D170" s="114">
        <v>129.99</v>
      </c>
      <c r="E170" s="114">
        <v>10.14</v>
      </c>
      <c r="F170" s="114">
        <v>0.52</v>
      </c>
      <c r="G170" s="115">
        <v>38</v>
      </c>
      <c r="H170" s="120"/>
      <c r="I170" s="120"/>
      <c r="J170" s="122">
        <f t="shared" si="2"/>
        <v>38</v>
      </c>
    </row>
    <row r="171" ht="15.75" customHeight="1" spans="1:10">
      <c r="A171" s="116">
        <v>2080203</v>
      </c>
      <c r="B171" s="119" t="s">
        <v>759</v>
      </c>
      <c r="C171" s="114">
        <v>20</v>
      </c>
      <c r="D171" s="114">
        <v>0</v>
      </c>
      <c r="E171" s="114">
        <v>0</v>
      </c>
      <c r="F171" s="114">
        <v>0</v>
      </c>
      <c r="G171" s="115">
        <v>20</v>
      </c>
      <c r="H171" s="120"/>
      <c r="I171" s="120"/>
      <c r="J171" s="122">
        <f t="shared" si="2"/>
        <v>20</v>
      </c>
    </row>
    <row r="172" ht="15.75" customHeight="1" spans="1:10">
      <c r="A172" s="116">
        <v>2080207</v>
      </c>
      <c r="B172" s="118" t="s">
        <v>760</v>
      </c>
      <c r="C172" s="114">
        <v>163.44</v>
      </c>
      <c r="D172" s="114">
        <v>0</v>
      </c>
      <c r="E172" s="114">
        <v>0</v>
      </c>
      <c r="F172" s="114">
        <v>0</v>
      </c>
      <c r="G172" s="115">
        <v>163.44</v>
      </c>
      <c r="H172" s="120"/>
      <c r="I172" s="120"/>
      <c r="J172" s="122">
        <f t="shared" si="2"/>
        <v>163.44</v>
      </c>
    </row>
    <row r="173" ht="15.75" customHeight="1" spans="1:10">
      <c r="A173" s="116">
        <v>2080299</v>
      </c>
      <c r="B173" s="119" t="s">
        <v>761</v>
      </c>
      <c r="C173" s="114">
        <v>725.48</v>
      </c>
      <c r="D173" s="114">
        <v>0</v>
      </c>
      <c r="E173" s="114">
        <v>0</v>
      </c>
      <c r="F173" s="114">
        <v>0</v>
      </c>
      <c r="G173" s="115">
        <v>725.48</v>
      </c>
      <c r="H173" s="120"/>
      <c r="I173" s="120"/>
      <c r="J173" s="122">
        <f t="shared" si="2"/>
        <v>725.48</v>
      </c>
    </row>
    <row r="174" ht="15.75" customHeight="1" spans="1:10">
      <c r="A174" s="116">
        <v>20807</v>
      </c>
      <c r="B174" s="117" t="s">
        <v>762</v>
      </c>
      <c r="C174" s="114">
        <v>3101.8</v>
      </c>
      <c r="D174" s="114">
        <v>0</v>
      </c>
      <c r="E174" s="114">
        <v>0</v>
      </c>
      <c r="F174" s="114">
        <v>0</v>
      </c>
      <c r="G174" s="115">
        <v>3101.8</v>
      </c>
      <c r="H174" s="120"/>
      <c r="I174" s="120"/>
      <c r="J174" s="122">
        <f t="shared" si="2"/>
        <v>3101.8</v>
      </c>
    </row>
    <row r="175" ht="15.75" customHeight="1" spans="1:10">
      <c r="A175" s="116">
        <v>2080799</v>
      </c>
      <c r="B175" s="119" t="s">
        <v>763</v>
      </c>
      <c r="C175" s="114">
        <v>3101.8</v>
      </c>
      <c r="D175" s="114">
        <v>0</v>
      </c>
      <c r="E175" s="114">
        <v>0</v>
      </c>
      <c r="F175" s="114">
        <v>0</v>
      </c>
      <c r="G175" s="115">
        <v>3101.8</v>
      </c>
      <c r="H175" s="120"/>
      <c r="I175" s="120"/>
      <c r="J175" s="122">
        <f t="shared" si="2"/>
        <v>3101.8</v>
      </c>
    </row>
    <row r="176" ht="15.75" customHeight="1" spans="1:10">
      <c r="A176" s="116">
        <v>20808</v>
      </c>
      <c r="B176" s="117" t="s">
        <v>764</v>
      </c>
      <c r="C176" s="114">
        <v>4006</v>
      </c>
      <c r="D176" s="114">
        <v>0</v>
      </c>
      <c r="E176" s="114">
        <v>0</v>
      </c>
      <c r="F176" s="114">
        <v>0</v>
      </c>
      <c r="G176" s="115">
        <v>4006</v>
      </c>
      <c r="H176" s="120"/>
      <c r="I176" s="120"/>
      <c r="J176" s="122">
        <f t="shared" si="2"/>
        <v>4006</v>
      </c>
    </row>
    <row r="177" ht="15.75" customHeight="1" spans="1:10">
      <c r="A177" s="116">
        <v>2080801</v>
      </c>
      <c r="B177" s="118" t="s">
        <v>765</v>
      </c>
      <c r="C177" s="114">
        <v>1500</v>
      </c>
      <c r="D177" s="114">
        <v>0</v>
      </c>
      <c r="E177" s="114">
        <v>0</v>
      </c>
      <c r="F177" s="114">
        <v>0</v>
      </c>
      <c r="G177" s="115">
        <v>1500</v>
      </c>
      <c r="H177" s="120" t="e">
        <f>VLOOKUP(A177,表六!A$6:C$32,3,FALSE)</f>
        <v>#N/A</v>
      </c>
      <c r="I177" s="120"/>
      <c r="J177" s="122" t="e">
        <f t="shared" si="2"/>
        <v>#N/A</v>
      </c>
    </row>
    <row r="178" ht="15.75" customHeight="1" spans="1:10">
      <c r="A178" s="116">
        <v>2080802</v>
      </c>
      <c r="B178" s="119" t="s">
        <v>766</v>
      </c>
      <c r="C178" s="114">
        <v>180</v>
      </c>
      <c r="D178" s="114">
        <v>0</v>
      </c>
      <c r="E178" s="114">
        <v>0</v>
      </c>
      <c r="F178" s="114">
        <v>0</v>
      </c>
      <c r="G178" s="115">
        <v>180</v>
      </c>
      <c r="H178" s="120">
        <v>2091</v>
      </c>
      <c r="I178" s="120" t="e">
        <f>VLOOKUP(A178,'[4]一般转移支付（表八与表十一差额）'!$A$1:$D$28,4,FALSE)</f>
        <v>#N/A</v>
      </c>
      <c r="J178" s="122">
        <f t="shared" si="2"/>
        <v>-1911</v>
      </c>
    </row>
    <row r="179" ht="15.75" customHeight="1" spans="1:10">
      <c r="A179" s="116">
        <v>2080805</v>
      </c>
      <c r="B179" s="118" t="s">
        <v>767</v>
      </c>
      <c r="C179" s="114">
        <v>1458</v>
      </c>
      <c r="D179" s="114">
        <v>0</v>
      </c>
      <c r="E179" s="114">
        <v>0</v>
      </c>
      <c r="F179" s="114">
        <v>0</v>
      </c>
      <c r="G179" s="115">
        <v>1458</v>
      </c>
      <c r="H179" s="120" t="e">
        <f>VLOOKUP(A179,表六!A$6:C$32,3,FALSE)</f>
        <v>#N/A</v>
      </c>
      <c r="I179" s="120"/>
      <c r="J179" s="122" t="e">
        <f t="shared" si="2"/>
        <v>#N/A</v>
      </c>
    </row>
    <row r="180" ht="15.75" customHeight="1" spans="1:10">
      <c r="A180" s="116">
        <v>2080899</v>
      </c>
      <c r="B180" s="119" t="s">
        <v>768</v>
      </c>
      <c r="C180" s="114">
        <v>868</v>
      </c>
      <c r="D180" s="114">
        <v>0</v>
      </c>
      <c r="E180" s="114">
        <v>0</v>
      </c>
      <c r="F180" s="114">
        <v>0</v>
      </c>
      <c r="G180" s="115">
        <v>868</v>
      </c>
      <c r="H180" s="120">
        <v>1609</v>
      </c>
      <c r="I180" s="120" t="e">
        <f>VLOOKUP(A180,'[4]一般转移支付（表八与表十一差额）'!$A$1:$D$28,4,FALSE)</f>
        <v>#N/A</v>
      </c>
      <c r="J180" s="122">
        <f t="shared" si="2"/>
        <v>-741</v>
      </c>
    </row>
    <row r="181" ht="15.75" customHeight="1" spans="1:10">
      <c r="A181" s="116">
        <v>20809</v>
      </c>
      <c r="B181" s="118" t="s">
        <v>769</v>
      </c>
      <c r="C181" s="114">
        <v>139.75</v>
      </c>
      <c r="D181" s="114">
        <v>8.68</v>
      </c>
      <c r="E181" s="114">
        <v>1.07</v>
      </c>
      <c r="F181" s="114">
        <v>0</v>
      </c>
      <c r="G181" s="115">
        <v>130</v>
      </c>
      <c r="H181" s="120"/>
      <c r="I181" s="120"/>
      <c r="J181" s="122">
        <f t="shared" si="2"/>
        <v>130</v>
      </c>
    </row>
    <row r="182" ht="15.75" customHeight="1" spans="1:10">
      <c r="A182" s="116">
        <v>2080901</v>
      </c>
      <c r="B182" s="119" t="s">
        <v>770</v>
      </c>
      <c r="C182" s="114">
        <v>80</v>
      </c>
      <c r="D182" s="114">
        <v>0</v>
      </c>
      <c r="E182" s="114">
        <v>0</v>
      </c>
      <c r="F182" s="114">
        <v>0</v>
      </c>
      <c r="G182" s="115">
        <v>80</v>
      </c>
      <c r="H182" s="120"/>
      <c r="I182" s="120"/>
      <c r="J182" s="122">
        <f t="shared" si="2"/>
        <v>80</v>
      </c>
    </row>
    <row r="183" ht="15.75" customHeight="1" spans="1:10">
      <c r="A183" s="116">
        <v>2080903</v>
      </c>
      <c r="B183" s="119" t="s">
        <v>771</v>
      </c>
      <c r="C183" s="114">
        <v>9.75</v>
      </c>
      <c r="D183" s="114">
        <v>8.68</v>
      </c>
      <c r="E183" s="114">
        <v>1.07</v>
      </c>
      <c r="F183" s="114">
        <v>0</v>
      </c>
      <c r="G183" s="115">
        <v>0</v>
      </c>
      <c r="H183" s="120"/>
      <c r="I183" s="120"/>
      <c r="J183" s="122">
        <f t="shared" si="2"/>
        <v>0</v>
      </c>
    </row>
    <row r="184" ht="15.75" customHeight="1" spans="1:10">
      <c r="A184" s="116">
        <v>2080905</v>
      </c>
      <c r="B184" s="119" t="s">
        <v>772</v>
      </c>
      <c r="C184" s="114">
        <v>50</v>
      </c>
      <c r="D184" s="114">
        <v>0</v>
      </c>
      <c r="E184" s="114">
        <v>0</v>
      </c>
      <c r="F184" s="114">
        <v>0</v>
      </c>
      <c r="G184" s="115">
        <v>50</v>
      </c>
      <c r="H184" s="120"/>
      <c r="I184" s="120"/>
      <c r="J184" s="122">
        <f t="shared" si="2"/>
        <v>50</v>
      </c>
    </row>
    <row r="185" ht="15.75" customHeight="1" spans="1:10">
      <c r="A185" s="116">
        <v>20810</v>
      </c>
      <c r="B185" s="117" t="s">
        <v>773</v>
      </c>
      <c r="C185" s="114">
        <v>4211.99</v>
      </c>
      <c r="D185" s="114">
        <v>629.82</v>
      </c>
      <c r="E185" s="114">
        <v>133.68</v>
      </c>
      <c r="F185" s="114">
        <v>5.96</v>
      </c>
      <c r="G185" s="115">
        <v>3442.53</v>
      </c>
      <c r="H185" s="120"/>
      <c r="I185" s="120"/>
      <c r="J185" s="122">
        <f t="shared" si="2"/>
        <v>3442.53</v>
      </c>
    </row>
    <row r="186" ht="15.75" customHeight="1" spans="1:10">
      <c r="A186" s="116">
        <v>2081001</v>
      </c>
      <c r="B186" s="118" t="s">
        <v>774</v>
      </c>
      <c r="C186" s="114">
        <v>30</v>
      </c>
      <c r="D186" s="114">
        <v>0</v>
      </c>
      <c r="E186" s="114">
        <v>0</v>
      </c>
      <c r="F186" s="114">
        <v>0</v>
      </c>
      <c r="G186" s="115">
        <v>30</v>
      </c>
      <c r="H186" s="120"/>
      <c r="I186" s="120"/>
      <c r="J186" s="122">
        <f t="shared" si="2"/>
        <v>30</v>
      </c>
    </row>
    <row r="187" ht="15.75" customHeight="1" spans="1:10">
      <c r="A187" s="116">
        <v>2081002</v>
      </c>
      <c r="B187" s="119" t="s">
        <v>775</v>
      </c>
      <c r="C187" s="114">
        <v>1998.53</v>
      </c>
      <c r="D187" s="114">
        <v>0</v>
      </c>
      <c r="E187" s="114">
        <v>72</v>
      </c>
      <c r="F187" s="114">
        <v>0</v>
      </c>
      <c r="G187" s="115">
        <v>1926.53</v>
      </c>
      <c r="H187" s="120"/>
      <c r="I187" s="120"/>
      <c r="J187" s="122">
        <f t="shared" si="2"/>
        <v>1926.53</v>
      </c>
    </row>
    <row r="188" ht="15.75" customHeight="1" spans="1:10">
      <c r="A188" s="116">
        <v>2081004</v>
      </c>
      <c r="B188" s="118" t="s">
        <v>776</v>
      </c>
      <c r="C188" s="114">
        <v>1691.46</v>
      </c>
      <c r="D188" s="114">
        <v>446.02</v>
      </c>
      <c r="E188" s="114">
        <v>45.35</v>
      </c>
      <c r="F188" s="114">
        <v>4.09</v>
      </c>
      <c r="G188" s="115">
        <v>1196</v>
      </c>
      <c r="H188" s="120"/>
      <c r="I188" s="120"/>
      <c r="J188" s="122">
        <f t="shared" si="2"/>
        <v>1196</v>
      </c>
    </row>
    <row r="189" ht="15.75" customHeight="1" spans="1:10">
      <c r="A189" s="116">
        <v>2081005</v>
      </c>
      <c r="B189" s="119" t="s">
        <v>777</v>
      </c>
      <c r="C189" s="114">
        <v>342</v>
      </c>
      <c r="D189" s="114">
        <v>183.8</v>
      </c>
      <c r="E189" s="114">
        <v>16.33</v>
      </c>
      <c r="F189" s="114">
        <v>1.87</v>
      </c>
      <c r="G189" s="115">
        <v>140</v>
      </c>
      <c r="H189" s="120"/>
      <c r="I189" s="120"/>
      <c r="J189" s="122">
        <f t="shared" si="2"/>
        <v>140</v>
      </c>
    </row>
    <row r="190" ht="15.75" customHeight="1" spans="1:10">
      <c r="A190" s="116">
        <v>2081006</v>
      </c>
      <c r="B190" s="119" t="s">
        <v>778</v>
      </c>
      <c r="C190" s="114">
        <v>140</v>
      </c>
      <c r="D190" s="114">
        <v>0</v>
      </c>
      <c r="E190" s="114">
        <v>0</v>
      </c>
      <c r="F190" s="114">
        <v>0</v>
      </c>
      <c r="G190" s="115">
        <v>140</v>
      </c>
      <c r="H190" s="120"/>
      <c r="I190" s="120"/>
      <c r="J190" s="122">
        <f t="shared" si="2"/>
        <v>140</v>
      </c>
    </row>
    <row r="191" ht="15.75" customHeight="1" spans="1:10">
      <c r="A191" s="116">
        <v>2081099</v>
      </c>
      <c r="B191" s="119" t="s">
        <v>779</v>
      </c>
      <c r="C191" s="114">
        <v>10</v>
      </c>
      <c r="D191" s="114">
        <v>0</v>
      </c>
      <c r="E191" s="114">
        <v>0</v>
      </c>
      <c r="F191" s="114">
        <v>0</v>
      </c>
      <c r="G191" s="115">
        <v>10</v>
      </c>
      <c r="H191" s="120"/>
      <c r="I191" s="120"/>
      <c r="J191" s="122">
        <f t="shared" si="2"/>
        <v>10</v>
      </c>
    </row>
    <row r="192" ht="15.75" customHeight="1" spans="1:10">
      <c r="A192" s="116">
        <v>20811</v>
      </c>
      <c r="B192" s="117" t="s">
        <v>780</v>
      </c>
      <c r="C192" s="114">
        <v>1654.8</v>
      </c>
      <c r="D192" s="114">
        <v>322.68</v>
      </c>
      <c r="E192" s="114">
        <v>44.24</v>
      </c>
      <c r="F192" s="114">
        <v>0.78</v>
      </c>
      <c r="G192" s="115">
        <v>1287.1</v>
      </c>
      <c r="H192" s="120"/>
      <c r="I192" s="120"/>
      <c r="J192" s="122">
        <f t="shared" si="2"/>
        <v>1287.1</v>
      </c>
    </row>
    <row r="193" ht="15.75" customHeight="1" spans="1:10">
      <c r="A193" s="116">
        <v>2081101</v>
      </c>
      <c r="B193" s="119" t="s">
        <v>781</v>
      </c>
      <c r="C193" s="114">
        <v>472.7</v>
      </c>
      <c r="D193" s="114">
        <v>322.68</v>
      </c>
      <c r="E193" s="114">
        <v>44.24</v>
      </c>
      <c r="F193" s="114">
        <v>0.78</v>
      </c>
      <c r="G193" s="115">
        <v>105</v>
      </c>
      <c r="H193" s="120"/>
      <c r="I193" s="120"/>
      <c r="J193" s="122">
        <f t="shared" si="2"/>
        <v>105</v>
      </c>
    </row>
    <row r="194" ht="15.75" customHeight="1" spans="1:10">
      <c r="A194" s="116">
        <v>2081104</v>
      </c>
      <c r="B194" s="118" t="s">
        <v>782</v>
      </c>
      <c r="C194" s="114">
        <v>166</v>
      </c>
      <c r="D194" s="114">
        <v>0</v>
      </c>
      <c r="E194" s="114">
        <v>0</v>
      </c>
      <c r="F194" s="114">
        <v>0</v>
      </c>
      <c r="G194" s="115">
        <v>166</v>
      </c>
      <c r="H194" s="120" t="e">
        <f>VLOOKUP(A194,表六!A$6:C$32,3,FALSE)</f>
        <v>#N/A</v>
      </c>
      <c r="I194" s="120"/>
      <c r="J194" s="122" t="e">
        <f t="shared" si="2"/>
        <v>#N/A</v>
      </c>
    </row>
    <row r="195" ht="15.75" customHeight="1" spans="1:10">
      <c r="A195" s="116">
        <v>2081105</v>
      </c>
      <c r="B195" s="119" t="s">
        <v>783</v>
      </c>
      <c r="C195" s="114">
        <v>111</v>
      </c>
      <c r="D195" s="114">
        <v>0</v>
      </c>
      <c r="E195" s="114">
        <v>0</v>
      </c>
      <c r="F195" s="114">
        <v>0</v>
      </c>
      <c r="G195" s="115">
        <v>111</v>
      </c>
      <c r="H195" s="120"/>
      <c r="I195" s="120"/>
      <c r="J195" s="122">
        <f t="shared" si="2"/>
        <v>111</v>
      </c>
    </row>
    <row r="196" ht="15.75" customHeight="1" spans="1:10">
      <c r="A196" s="116">
        <v>2081107</v>
      </c>
      <c r="B196" s="119" t="s">
        <v>784</v>
      </c>
      <c r="C196" s="114">
        <v>600</v>
      </c>
      <c r="D196" s="114">
        <v>0</v>
      </c>
      <c r="E196" s="114">
        <v>0</v>
      </c>
      <c r="F196" s="114">
        <v>0</v>
      </c>
      <c r="G196" s="115">
        <v>600</v>
      </c>
      <c r="H196" s="120">
        <v>266</v>
      </c>
      <c r="I196" s="120">
        <f>VLOOKUP(A196,'[4]一般转移支付（表八与表十一差额）'!$A$1:$D$28,4,FALSE)</f>
        <v>486</v>
      </c>
      <c r="J196" s="122">
        <f t="shared" si="2"/>
        <v>334</v>
      </c>
    </row>
    <row r="197" ht="15.75" customHeight="1" spans="1:10">
      <c r="A197" s="116">
        <v>2081199</v>
      </c>
      <c r="B197" s="119" t="s">
        <v>785</v>
      </c>
      <c r="C197" s="114">
        <v>305.1</v>
      </c>
      <c r="D197" s="114">
        <v>0</v>
      </c>
      <c r="E197" s="114">
        <v>0</v>
      </c>
      <c r="F197" s="114">
        <v>0</v>
      </c>
      <c r="G197" s="115">
        <v>305.1</v>
      </c>
      <c r="H197" s="120"/>
      <c r="I197" s="120"/>
      <c r="J197" s="122">
        <f t="shared" si="2"/>
        <v>305.1</v>
      </c>
    </row>
    <row r="198" ht="15.75" customHeight="1" spans="1:10">
      <c r="A198" s="116">
        <v>20819</v>
      </c>
      <c r="B198" s="117" t="s">
        <v>786</v>
      </c>
      <c r="C198" s="114">
        <v>14415</v>
      </c>
      <c r="D198" s="114">
        <v>0</v>
      </c>
      <c r="E198" s="114">
        <v>0</v>
      </c>
      <c r="F198" s="114">
        <v>0</v>
      </c>
      <c r="G198" s="115">
        <v>14415</v>
      </c>
      <c r="H198" s="120">
        <v>486</v>
      </c>
      <c r="I198" s="120" t="e">
        <f>VLOOKUP(A198,'[4]一般转移支付（表八与表十一差额）'!$A$1:$D$28,4,FALSE)</f>
        <v>#N/A</v>
      </c>
      <c r="J198" s="122">
        <f t="shared" si="2"/>
        <v>13929</v>
      </c>
    </row>
    <row r="199" ht="15.75" customHeight="1" spans="1:10">
      <c r="A199" s="116">
        <v>2081901</v>
      </c>
      <c r="B199" s="119" t="s">
        <v>787</v>
      </c>
      <c r="C199" s="114">
        <v>10375</v>
      </c>
      <c r="D199" s="114">
        <v>0</v>
      </c>
      <c r="E199" s="114">
        <v>0</v>
      </c>
      <c r="F199" s="114">
        <v>0</v>
      </c>
      <c r="G199" s="115">
        <v>10375</v>
      </c>
      <c r="H199" s="120"/>
      <c r="I199" s="120"/>
      <c r="J199" s="122">
        <f t="shared" ref="J199:J262" si="3">G199-H199</f>
        <v>10375</v>
      </c>
    </row>
    <row r="200" ht="15.75" customHeight="1" spans="1:10">
      <c r="A200" s="116">
        <v>2081902</v>
      </c>
      <c r="B200" s="118" t="s">
        <v>788</v>
      </c>
      <c r="C200" s="114">
        <v>4040</v>
      </c>
      <c r="D200" s="114">
        <v>0</v>
      </c>
      <c r="E200" s="114">
        <v>0</v>
      </c>
      <c r="F200" s="114">
        <v>0</v>
      </c>
      <c r="G200" s="115">
        <v>4040</v>
      </c>
      <c r="H200" s="120"/>
      <c r="I200" s="120"/>
      <c r="J200" s="122">
        <f t="shared" si="3"/>
        <v>4040</v>
      </c>
    </row>
    <row r="201" ht="15.75" customHeight="1" spans="1:10">
      <c r="A201" s="116">
        <v>20820</v>
      </c>
      <c r="B201" s="117" t="s">
        <v>789</v>
      </c>
      <c r="C201" s="114">
        <v>109.9</v>
      </c>
      <c r="D201" s="114">
        <v>58.96</v>
      </c>
      <c r="E201" s="114">
        <v>10.48</v>
      </c>
      <c r="F201" s="114">
        <v>0.46</v>
      </c>
      <c r="G201" s="115">
        <v>40</v>
      </c>
      <c r="H201" s="120"/>
      <c r="I201" s="120"/>
      <c r="J201" s="122">
        <f t="shared" si="3"/>
        <v>40</v>
      </c>
    </row>
    <row r="202" ht="15.75" customHeight="1" spans="1:10">
      <c r="A202" s="116">
        <v>2082002</v>
      </c>
      <c r="B202" s="118" t="s">
        <v>790</v>
      </c>
      <c r="C202" s="114">
        <v>109.9</v>
      </c>
      <c r="D202" s="114">
        <v>58.96</v>
      </c>
      <c r="E202" s="114">
        <v>10.48</v>
      </c>
      <c r="F202" s="114">
        <v>0.46</v>
      </c>
      <c r="G202" s="115">
        <v>40</v>
      </c>
      <c r="H202" s="120" t="e">
        <f>VLOOKUP(A202,表六!A$6:C$32,3,FALSE)</f>
        <v>#N/A</v>
      </c>
      <c r="I202" s="120"/>
      <c r="J202" s="122" t="e">
        <f t="shared" si="3"/>
        <v>#N/A</v>
      </c>
    </row>
    <row r="203" ht="15.75" customHeight="1" spans="1:10">
      <c r="A203" s="116">
        <v>20821</v>
      </c>
      <c r="B203" s="117" t="s">
        <v>791</v>
      </c>
      <c r="C203" s="114">
        <v>1623.7</v>
      </c>
      <c r="D203" s="114">
        <v>0</v>
      </c>
      <c r="E203" s="114">
        <v>0</v>
      </c>
      <c r="F203" s="114">
        <v>0</v>
      </c>
      <c r="G203" s="115">
        <v>1623.7</v>
      </c>
      <c r="H203" s="120">
        <v>5046</v>
      </c>
      <c r="I203" s="120" t="e">
        <f>VLOOKUP(A203,'[4]一般转移支付（表八与表十一差额）'!$A$1:$D$28,4,FALSE)</f>
        <v>#N/A</v>
      </c>
      <c r="J203" s="122">
        <f t="shared" si="3"/>
        <v>-3422.3</v>
      </c>
    </row>
    <row r="204" ht="15.75" customHeight="1" spans="1:10">
      <c r="A204" s="116">
        <v>2082101</v>
      </c>
      <c r="B204" s="119" t="s">
        <v>792</v>
      </c>
      <c r="C204" s="114">
        <v>1500</v>
      </c>
      <c r="D204" s="114">
        <v>0</v>
      </c>
      <c r="E204" s="114">
        <v>0</v>
      </c>
      <c r="F204" s="114">
        <v>0</v>
      </c>
      <c r="G204" s="115">
        <v>1500</v>
      </c>
      <c r="H204" s="120"/>
      <c r="I204" s="120"/>
      <c r="J204" s="122">
        <f t="shared" si="3"/>
        <v>1500</v>
      </c>
    </row>
    <row r="205" ht="15.75" customHeight="1" spans="1:10">
      <c r="A205" s="116">
        <v>2082102</v>
      </c>
      <c r="B205" s="118" t="s">
        <v>793</v>
      </c>
      <c r="C205" s="114">
        <v>123.7</v>
      </c>
      <c r="D205" s="114">
        <v>0</v>
      </c>
      <c r="E205" s="114">
        <v>0</v>
      </c>
      <c r="F205" s="114">
        <v>0</v>
      </c>
      <c r="G205" s="115">
        <v>123.7</v>
      </c>
      <c r="H205" s="120"/>
      <c r="I205" s="120"/>
      <c r="J205" s="122">
        <f t="shared" si="3"/>
        <v>123.7</v>
      </c>
    </row>
    <row r="206" ht="15.75" customHeight="1" spans="1:10">
      <c r="A206" s="116">
        <v>20825</v>
      </c>
      <c r="B206" s="117" t="s">
        <v>794</v>
      </c>
      <c r="C206" s="114">
        <v>38</v>
      </c>
      <c r="D206" s="114">
        <v>0</v>
      </c>
      <c r="E206" s="114">
        <v>0</v>
      </c>
      <c r="F206" s="114">
        <v>0</v>
      </c>
      <c r="G206" s="115">
        <v>38</v>
      </c>
      <c r="H206" s="120"/>
      <c r="I206" s="120"/>
      <c r="J206" s="122">
        <f t="shared" si="3"/>
        <v>38</v>
      </c>
    </row>
    <row r="207" ht="15.75" customHeight="1" spans="1:10">
      <c r="A207" s="116">
        <v>2082501</v>
      </c>
      <c r="B207" s="118" t="s">
        <v>795</v>
      </c>
      <c r="C207" s="114">
        <v>38</v>
      </c>
      <c r="D207" s="114">
        <v>0</v>
      </c>
      <c r="E207" s="114">
        <v>0</v>
      </c>
      <c r="F207" s="114">
        <v>0</v>
      </c>
      <c r="G207" s="115">
        <v>38</v>
      </c>
      <c r="H207" s="120"/>
      <c r="I207" s="120"/>
      <c r="J207" s="122">
        <f t="shared" si="3"/>
        <v>38</v>
      </c>
    </row>
    <row r="208" ht="15.75" customHeight="1" spans="1:10">
      <c r="A208" s="116">
        <v>20826</v>
      </c>
      <c r="B208" s="117" t="s">
        <v>796</v>
      </c>
      <c r="C208" s="114">
        <v>36752</v>
      </c>
      <c r="D208" s="114">
        <v>0</v>
      </c>
      <c r="E208" s="114">
        <v>0</v>
      </c>
      <c r="F208" s="114">
        <v>0</v>
      </c>
      <c r="G208" s="115">
        <v>36752</v>
      </c>
      <c r="H208" s="120"/>
      <c r="I208" s="120"/>
      <c r="J208" s="122">
        <f t="shared" si="3"/>
        <v>36752</v>
      </c>
    </row>
    <row r="209" ht="15.75" customHeight="1" spans="1:10">
      <c r="A209" s="116">
        <v>2082602</v>
      </c>
      <c r="B209" s="118" t="s">
        <v>797</v>
      </c>
      <c r="C209" s="114">
        <v>36752</v>
      </c>
      <c r="D209" s="114">
        <v>0</v>
      </c>
      <c r="E209" s="114">
        <v>0</v>
      </c>
      <c r="F209" s="114">
        <v>0</v>
      </c>
      <c r="G209" s="115">
        <v>36752</v>
      </c>
      <c r="H209" s="120" t="e">
        <f>VLOOKUP(A209,表六!A$6:C$32,3,FALSE)</f>
        <v>#N/A</v>
      </c>
      <c r="I209" s="120"/>
      <c r="J209" s="122" t="e">
        <f t="shared" si="3"/>
        <v>#N/A</v>
      </c>
    </row>
    <row r="210" ht="15.75" customHeight="1" spans="1:10">
      <c r="A210" s="116">
        <v>20827</v>
      </c>
      <c r="B210" s="117" t="s">
        <v>798</v>
      </c>
      <c r="C210" s="114">
        <v>293</v>
      </c>
      <c r="D210" s="114">
        <v>0</v>
      </c>
      <c r="E210" s="114">
        <v>0</v>
      </c>
      <c r="F210" s="114">
        <v>0</v>
      </c>
      <c r="G210" s="115">
        <v>293</v>
      </c>
      <c r="H210" s="120">
        <v>20895</v>
      </c>
      <c r="I210" s="120" t="e">
        <f>VLOOKUP(A210,'[4]一般转移支付（表八与表十一差额）'!$A$1:$D$28,4,FALSE)</f>
        <v>#N/A</v>
      </c>
      <c r="J210" s="122">
        <f t="shared" si="3"/>
        <v>-20602</v>
      </c>
    </row>
    <row r="211" ht="15.75" customHeight="1" spans="1:10">
      <c r="A211" s="116">
        <v>2082799</v>
      </c>
      <c r="B211" s="119" t="s">
        <v>799</v>
      </c>
      <c r="C211" s="114">
        <v>293</v>
      </c>
      <c r="D211" s="114">
        <v>0</v>
      </c>
      <c r="E211" s="114">
        <v>0</v>
      </c>
      <c r="F211" s="114">
        <v>0</v>
      </c>
      <c r="G211" s="115">
        <v>293</v>
      </c>
      <c r="H211" s="120">
        <v>14370</v>
      </c>
      <c r="I211" s="120" t="e">
        <f>VLOOKUP(A211,'[4]一般转移支付（表八与表十一差额）'!$A$1:$D$28,4,FALSE)</f>
        <v>#N/A</v>
      </c>
      <c r="J211" s="122">
        <f t="shared" si="3"/>
        <v>-14077</v>
      </c>
    </row>
    <row r="212" ht="15.75" customHeight="1" spans="1:10">
      <c r="A212" s="116">
        <v>20828</v>
      </c>
      <c r="B212" s="118" t="s">
        <v>800</v>
      </c>
      <c r="C212" s="114">
        <v>610.82</v>
      </c>
      <c r="D212" s="114">
        <v>368.25</v>
      </c>
      <c r="E212" s="114">
        <v>44.92</v>
      </c>
      <c r="F212" s="114">
        <v>0</v>
      </c>
      <c r="G212" s="115">
        <v>197.65</v>
      </c>
      <c r="H212" s="120"/>
      <c r="I212" s="120"/>
      <c r="J212" s="122">
        <f t="shared" si="3"/>
        <v>197.65</v>
      </c>
    </row>
    <row r="213" ht="15.75" customHeight="1" spans="1:10">
      <c r="A213" s="116">
        <v>2082801</v>
      </c>
      <c r="B213" s="119" t="s">
        <v>672</v>
      </c>
      <c r="C213" s="114">
        <v>268.37</v>
      </c>
      <c r="D213" s="114">
        <v>240.37</v>
      </c>
      <c r="E213" s="114">
        <v>28</v>
      </c>
      <c r="F213" s="114">
        <v>0</v>
      </c>
      <c r="G213" s="115">
        <v>0</v>
      </c>
      <c r="H213" s="120"/>
      <c r="I213" s="120"/>
      <c r="J213" s="122">
        <f t="shared" si="3"/>
        <v>0</v>
      </c>
    </row>
    <row r="214" ht="15.75" customHeight="1" spans="1:10">
      <c r="A214" s="116">
        <v>2082804</v>
      </c>
      <c r="B214" s="119" t="s">
        <v>801</v>
      </c>
      <c r="C214" s="114">
        <v>100</v>
      </c>
      <c r="D214" s="114">
        <v>0</v>
      </c>
      <c r="E214" s="114">
        <v>0</v>
      </c>
      <c r="F214" s="114">
        <v>0</v>
      </c>
      <c r="G214" s="115">
        <v>100</v>
      </c>
      <c r="H214" s="120"/>
      <c r="I214" s="120"/>
      <c r="J214" s="122">
        <f t="shared" si="3"/>
        <v>100</v>
      </c>
    </row>
    <row r="215" ht="15.75" customHeight="1" spans="1:10">
      <c r="A215" s="116">
        <v>2082850</v>
      </c>
      <c r="B215" s="119" t="s">
        <v>754</v>
      </c>
      <c r="C215" s="114">
        <v>150.06</v>
      </c>
      <c r="D215" s="114">
        <v>104.78</v>
      </c>
      <c r="E215" s="114">
        <v>12.63</v>
      </c>
      <c r="F215" s="114">
        <v>0</v>
      </c>
      <c r="G215" s="115">
        <v>32.65</v>
      </c>
      <c r="H215" s="120"/>
      <c r="I215" s="120"/>
      <c r="J215" s="122">
        <f t="shared" si="3"/>
        <v>32.65</v>
      </c>
    </row>
    <row r="216" ht="15.75" customHeight="1" spans="1:10">
      <c r="A216" s="116">
        <v>2082899</v>
      </c>
      <c r="B216" s="119" t="s">
        <v>802</v>
      </c>
      <c r="C216" s="114">
        <v>92.39</v>
      </c>
      <c r="D216" s="114">
        <v>23.1</v>
      </c>
      <c r="E216" s="114">
        <v>4.29</v>
      </c>
      <c r="F216" s="114">
        <v>0</v>
      </c>
      <c r="G216" s="115">
        <v>65</v>
      </c>
      <c r="H216" s="120"/>
      <c r="I216" s="120"/>
      <c r="J216" s="122">
        <f t="shared" si="3"/>
        <v>65</v>
      </c>
    </row>
    <row r="217" ht="15.75" customHeight="1" spans="1:10">
      <c r="A217" s="116">
        <v>20830</v>
      </c>
      <c r="B217" s="117" t="s">
        <v>803</v>
      </c>
      <c r="C217" s="114">
        <v>800</v>
      </c>
      <c r="D217" s="114">
        <v>0</v>
      </c>
      <c r="E217" s="114">
        <v>0</v>
      </c>
      <c r="F217" s="114">
        <v>0</v>
      </c>
      <c r="G217" s="115">
        <v>800</v>
      </c>
      <c r="H217" s="120"/>
      <c r="I217" s="120"/>
      <c r="J217" s="122">
        <f t="shared" si="3"/>
        <v>800</v>
      </c>
    </row>
    <row r="218" ht="15.75" customHeight="1" spans="1:10">
      <c r="A218" s="116">
        <v>2083001</v>
      </c>
      <c r="B218" s="118" t="s">
        <v>804</v>
      </c>
      <c r="C218" s="114">
        <v>300</v>
      </c>
      <c r="D218" s="114">
        <v>0</v>
      </c>
      <c r="E218" s="114">
        <v>0</v>
      </c>
      <c r="F218" s="114">
        <v>0</v>
      </c>
      <c r="G218" s="115">
        <v>300</v>
      </c>
      <c r="H218" s="120"/>
      <c r="I218" s="120"/>
      <c r="J218" s="122">
        <f t="shared" si="3"/>
        <v>300</v>
      </c>
    </row>
    <row r="219" ht="15.75" customHeight="1" spans="1:10">
      <c r="A219" s="116">
        <v>2083099</v>
      </c>
      <c r="B219" s="119" t="s">
        <v>805</v>
      </c>
      <c r="C219" s="114">
        <v>500</v>
      </c>
      <c r="D219" s="114">
        <v>0</v>
      </c>
      <c r="E219" s="114">
        <v>0</v>
      </c>
      <c r="F219" s="114">
        <v>0</v>
      </c>
      <c r="G219" s="115">
        <v>500</v>
      </c>
      <c r="H219" s="120"/>
      <c r="I219" s="120"/>
      <c r="J219" s="122">
        <f t="shared" si="3"/>
        <v>500</v>
      </c>
    </row>
    <row r="220" ht="15.75" customHeight="1" spans="1:10">
      <c r="A220" s="116">
        <v>210</v>
      </c>
      <c r="B220" s="117" t="s">
        <v>238</v>
      </c>
      <c r="C220" s="114">
        <f>73191.79-200+13462</f>
        <v>86453.79</v>
      </c>
      <c r="D220" s="114">
        <v>12158.39</v>
      </c>
      <c r="E220" s="114">
        <v>470.68</v>
      </c>
      <c r="F220" s="114">
        <v>107.8</v>
      </c>
      <c r="G220" s="115">
        <f>60454.92-200+13462</f>
        <v>73716.92</v>
      </c>
      <c r="H220" s="120"/>
      <c r="I220" s="120"/>
      <c r="J220" s="122">
        <f t="shared" si="3"/>
        <v>73716.92</v>
      </c>
    </row>
    <row r="221" ht="15.75" customHeight="1" spans="1:10">
      <c r="A221" s="116">
        <v>21001</v>
      </c>
      <c r="B221" s="118" t="s">
        <v>806</v>
      </c>
      <c r="C221" s="114">
        <v>3739.03</v>
      </c>
      <c r="D221" s="114">
        <v>1732.77</v>
      </c>
      <c r="E221" s="114">
        <v>152.91</v>
      </c>
      <c r="F221" s="114">
        <v>19.43</v>
      </c>
      <c r="G221" s="115">
        <v>1833.92</v>
      </c>
      <c r="H221" s="120"/>
      <c r="I221" s="120"/>
      <c r="J221" s="122">
        <f t="shared" si="3"/>
        <v>1833.92</v>
      </c>
    </row>
    <row r="222" ht="15.75" customHeight="1" spans="1:10">
      <c r="A222" s="116">
        <v>2100199</v>
      </c>
      <c r="B222" s="119" t="s">
        <v>807</v>
      </c>
      <c r="C222" s="114">
        <v>3739.03</v>
      </c>
      <c r="D222" s="114">
        <v>1732.77</v>
      </c>
      <c r="E222" s="114">
        <v>152.91</v>
      </c>
      <c r="F222" s="114">
        <v>19.43</v>
      </c>
      <c r="G222" s="115">
        <v>1833.92</v>
      </c>
      <c r="H222" s="120"/>
      <c r="I222" s="120"/>
      <c r="J222" s="122">
        <f t="shared" si="3"/>
        <v>1833.92</v>
      </c>
    </row>
    <row r="223" ht="15.75" customHeight="1" spans="1:10">
      <c r="A223" s="116">
        <v>21002</v>
      </c>
      <c r="B223" s="117" t="s">
        <v>808</v>
      </c>
      <c r="C223" s="114">
        <v>5121.58</v>
      </c>
      <c r="D223" s="114">
        <v>2008.5</v>
      </c>
      <c r="E223" s="114">
        <v>0</v>
      </c>
      <c r="F223" s="114">
        <v>40.08</v>
      </c>
      <c r="G223" s="115">
        <v>3073</v>
      </c>
      <c r="H223" s="120" t="e">
        <f>VLOOKUP(A223,表六!A$6:C$32,3,FALSE)</f>
        <v>#N/A</v>
      </c>
      <c r="I223" s="120"/>
      <c r="J223" s="122" t="e">
        <f t="shared" si="3"/>
        <v>#N/A</v>
      </c>
    </row>
    <row r="224" ht="15.75" customHeight="1" spans="1:10">
      <c r="A224" s="116">
        <v>2100201</v>
      </c>
      <c r="B224" s="118" t="s">
        <v>809</v>
      </c>
      <c r="C224" s="114">
        <v>3345.58</v>
      </c>
      <c r="D224" s="114">
        <v>1345.5</v>
      </c>
      <c r="E224" s="114">
        <v>0</v>
      </c>
      <c r="F224" s="114">
        <v>40.08</v>
      </c>
      <c r="G224" s="115">
        <v>1960</v>
      </c>
      <c r="H224" s="120"/>
      <c r="I224" s="120"/>
      <c r="J224" s="122">
        <f t="shared" si="3"/>
        <v>1960</v>
      </c>
    </row>
    <row r="225" ht="15.75" customHeight="1" spans="1:10">
      <c r="A225" s="116">
        <v>2100202</v>
      </c>
      <c r="B225" s="119" t="s">
        <v>810</v>
      </c>
      <c r="C225" s="114">
        <v>1776</v>
      </c>
      <c r="D225" s="114">
        <v>663</v>
      </c>
      <c r="E225" s="114">
        <v>0</v>
      </c>
      <c r="F225" s="114">
        <v>0</v>
      </c>
      <c r="G225" s="115">
        <v>1113</v>
      </c>
      <c r="H225" s="120"/>
      <c r="I225" s="120"/>
      <c r="J225" s="122">
        <f t="shared" si="3"/>
        <v>1113</v>
      </c>
    </row>
    <row r="226" ht="15.75" customHeight="1" spans="1:10">
      <c r="A226" s="116">
        <v>21003</v>
      </c>
      <c r="B226" s="118" t="s">
        <v>811</v>
      </c>
      <c r="C226" s="114">
        <v>6817.19</v>
      </c>
      <c r="D226" s="114">
        <v>6139.85</v>
      </c>
      <c r="E226" s="114">
        <v>0</v>
      </c>
      <c r="F226" s="114">
        <v>11.34</v>
      </c>
      <c r="G226" s="115">
        <v>666</v>
      </c>
      <c r="H226" s="120"/>
      <c r="I226" s="120"/>
      <c r="J226" s="122">
        <f t="shared" si="3"/>
        <v>666</v>
      </c>
    </row>
    <row r="227" ht="15.75" customHeight="1" spans="1:10">
      <c r="A227" s="116">
        <v>2100301</v>
      </c>
      <c r="B227" s="119" t="s">
        <v>812</v>
      </c>
      <c r="C227" s="114">
        <v>536.6</v>
      </c>
      <c r="D227" s="114">
        <v>536.6</v>
      </c>
      <c r="E227" s="114">
        <v>0</v>
      </c>
      <c r="F227" s="114">
        <v>0</v>
      </c>
      <c r="G227" s="115">
        <v>0</v>
      </c>
      <c r="H227" s="120"/>
      <c r="I227" s="120"/>
      <c r="J227" s="122">
        <f t="shared" si="3"/>
        <v>0</v>
      </c>
    </row>
    <row r="228" ht="15.75" customHeight="1" spans="1:10">
      <c r="A228" s="116">
        <v>2100302</v>
      </c>
      <c r="B228" s="119" t="s">
        <v>813</v>
      </c>
      <c r="C228" s="114">
        <v>5614.59</v>
      </c>
      <c r="D228" s="114">
        <v>5603.25</v>
      </c>
      <c r="E228" s="114">
        <v>0</v>
      </c>
      <c r="F228" s="114">
        <v>11.34</v>
      </c>
      <c r="G228" s="115">
        <v>0</v>
      </c>
      <c r="H228" s="120"/>
      <c r="I228" s="120"/>
      <c r="J228" s="122">
        <f t="shared" si="3"/>
        <v>0</v>
      </c>
    </row>
    <row r="229" ht="15.75" customHeight="1" spans="1:10">
      <c r="A229" s="116">
        <v>2100399</v>
      </c>
      <c r="B229" s="118" t="s">
        <v>814</v>
      </c>
      <c r="C229" s="114">
        <v>666</v>
      </c>
      <c r="D229" s="114">
        <v>0</v>
      </c>
      <c r="E229" s="114">
        <v>0</v>
      </c>
      <c r="F229" s="114">
        <v>0</v>
      </c>
      <c r="G229" s="115">
        <v>666</v>
      </c>
      <c r="H229" s="120"/>
      <c r="I229" s="120"/>
      <c r="J229" s="122">
        <f t="shared" si="3"/>
        <v>666</v>
      </c>
    </row>
    <row r="230" ht="15.75" customHeight="1" spans="1:10">
      <c r="A230" s="116">
        <v>21004</v>
      </c>
      <c r="B230" s="117" t="s">
        <v>815</v>
      </c>
      <c r="C230" s="114">
        <f>12504.9-200+13462</f>
        <v>25766.9</v>
      </c>
      <c r="D230" s="114">
        <v>2277.27</v>
      </c>
      <c r="E230" s="114">
        <v>222.77</v>
      </c>
      <c r="F230" s="114">
        <v>36.95</v>
      </c>
      <c r="G230" s="115">
        <f>9967.91-200+12362</f>
        <v>22129.91</v>
      </c>
      <c r="H230" s="120"/>
      <c r="I230" s="120"/>
      <c r="J230" s="122">
        <f t="shared" si="3"/>
        <v>22129.91</v>
      </c>
    </row>
    <row r="231" ht="15.75" customHeight="1" spans="1:10">
      <c r="A231" s="116">
        <v>2100401</v>
      </c>
      <c r="B231" s="119" t="s">
        <v>816</v>
      </c>
      <c r="C231" s="114">
        <v>1052.44</v>
      </c>
      <c r="D231" s="114">
        <v>899.4</v>
      </c>
      <c r="E231" s="114">
        <v>104.56</v>
      </c>
      <c r="F231" s="114">
        <v>16.48</v>
      </c>
      <c r="G231" s="115">
        <v>32</v>
      </c>
      <c r="H231" s="120"/>
      <c r="I231" s="120"/>
      <c r="J231" s="122">
        <f t="shared" si="3"/>
        <v>32</v>
      </c>
    </row>
    <row r="232" ht="15.75" customHeight="1" spans="1:10">
      <c r="A232" s="116">
        <v>2100402</v>
      </c>
      <c r="B232" s="119" t="s">
        <v>817</v>
      </c>
      <c r="C232" s="114">
        <v>720.53</v>
      </c>
      <c r="D232" s="114">
        <v>632.97</v>
      </c>
      <c r="E232" s="114">
        <v>55.45</v>
      </c>
      <c r="F232" s="114">
        <v>12.91</v>
      </c>
      <c r="G232" s="115">
        <v>19.2</v>
      </c>
      <c r="H232" s="120"/>
      <c r="I232" s="120"/>
      <c r="J232" s="122">
        <f t="shared" si="3"/>
        <v>19.2</v>
      </c>
    </row>
    <row r="233" ht="15.75" customHeight="1" spans="1:10">
      <c r="A233" s="116">
        <v>2100403</v>
      </c>
      <c r="B233" s="118" t="s">
        <v>818</v>
      </c>
      <c r="C233" s="114">
        <v>1365.72</v>
      </c>
      <c r="D233" s="114">
        <v>744.9</v>
      </c>
      <c r="E233" s="114">
        <v>62.76</v>
      </c>
      <c r="F233" s="114">
        <v>7.56</v>
      </c>
      <c r="G233" s="115">
        <v>550.5</v>
      </c>
      <c r="H233" s="120" t="e">
        <f>VLOOKUP(A233,表六!A$6:C$32,3,FALSE)</f>
        <v>#N/A</v>
      </c>
      <c r="I233" s="120"/>
      <c r="J233" s="122" t="e">
        <f t="shared" si="3"/>
        <v>#N/A</v>
      </c>
    </row>
    <row r="234" ht="15.75" customHeight="1" spans="1:10">
      <c r="A234" s="116">
        <v>2100408</v>
      </c>
      <c r="B234" s="119" t="s">
        <v>819</v>
      </c>
      <c r="C234" s="114">
        <v>6434</v>
      </c>
      <c r="D234" s="114">
        <v>0</v>
      </c>
      <c r="E234" s="114">
        <v>0</v>
      </c>
      <c r="F234" s="114">
        <v>0</v>
      </c>
      <c r="G234" s="115">
        <v>6434</v>
      </c>
      <c r="H234" s="120"/>
      <c r="I234" s="120"/>
      <c r="J234" s="122">
        <f t="shared" si="3"/>
        <v>6434</v>
      </c>
    </row>
    <row r="235" ht="15.75" customHeight="1" spans="1:10">
      <c r="A235" s="116">
        <v>2100409</v>
      </c>
      <c r="B235" s="119" t="s">
        <v>820</v>
      </c>
      <c r="C235" s="114">
        <v>1782.21</v>
      </c>
      <c r="D235" s="114">
        <v>0</v>
      </c>
      <c r="E235" s="114">
        <v>0</v>
      </c>
      <c r="F235" s="114">
        <v>0</v>
      </c>
      <c r="G235" s="115">
        <v>1782.21</v>
      </c>
      <c r="H235" s="120"/>
      <c r="I235" s="120"/>
      <c r="J235" s="122">
        <f t="shared" si="3"/>
        <v>1782.21</v>
      </c>
    </row>
    <row r="236" ht="15.75" customHeight="1" spans="1:10">
      <c r="A236" s="116">
        <v>2100410</v>
      </c>
      <c r="B236" s="119" t="s">
        <v>821</v>
      </c>
      <c r="C236" s="114">
        <f>1000-200</f>
        <v>800</v>
      </c>
      <c r="D236" s="114">
        <v>0</v>
      </c>
      <c r="E236" s="114">
        <v>0</v>
      </c>
      <c r="F236" s="114">
        <v>0</v>
      </c>
      <c r="G236" s="115">
        <f>1000-200</f>
        <v>800</v>
      </c>
      <c r="H236" s="120"/>
      <c r="I236" s="120"/>
      <c r="J236" s="122">
        <f t="shared" si="3"/>
        <v>800</v>
      </c>
    </row>
    <row r="237" ht="15.75" customHeight="1" spans="1:10">
      <c r="A237" s="116">
        <v>2100499</v>
      </c>
      <c r="B237" s="119" t="s">
        <v>822</v>
      </c>
      <c r="C237" s="114">
        <f>150+13462</f>
        <v>13612</v>
      </c>
      <c r="D237" s="114">
        <v>0</v>
      </c>
      <c r="E237" s="114">
        <v>0</v>
      </c>
      <c r="F237" s="114">
        <v>0</v>
      </c>
      <c r="G237" s="115">
        <f>150+13462</f>
        <v>13612</v>
      </c>
      <c r="H237" s="120">
        <v>3807</v>
      </c>
      <c r="I237" s="120" t="e">
        <f>VLOOKUP(A237,'[4]一般转移支付（表八与表十一差额）'!$A$1:$D$28,4,FALSE)</f>
        <v>#N/A</v>
      </c>
      <c r="J237" s="122">
        <f t="shared" si="3"/>
        <v>9805</v>
      </c>
    </row>
    <row r="238" ht="15.75" customHeight="1" spans="1:10">
      <c r="A238" s="116">
        <v>21007</v>
      </c>
      <c r="B238" s="117" t="s">
        <v>823</v>
      </c>
      <c r="C238" s="114">
        <v>517.09</v>
      </c>
      <c r="D238" s="114">
        <v>0</v>
      </c>
      <c r="E238" s="114">
        <v>95</v>
      </c>
      <c r="F238" s="114">
        <v>0</v>
      </c>
      <c r="G238" s="115">
        <v>422.09</v>
      </c>
      <c r="H238" s="120"/>
      <c r="I238" s="120"/>
      <c r="J238" s="122">
        <f t="shared" si="3"/>
        <v>422.09</v>
      </c>
    </row>
    <row r="239" ht="15.75" customHeight="1" spans="1:10">
      <c r="A239" s="116">
        <v>2100799</v>
      </c>
      <c r="B239" s="119" t="s">
        <v>824</v>
      </c>
      <c r="C239" s="114">
        <v>517.09</v>
      </c>
      <c r="D239" s="114">
        <v>0</v>
      </c>
      <c r="E239" s="114">
        <v>95</v>
      </c>
      <c r="F239" s="114">
        <v>0</v>
      </c>
      <c r="G239" s="115">
        <v>422.09</v>
      </c>
      <c r="H239" s="120"/>
      <c r="I239" s="120"/>
      <c r="J239" s="122">
        <f t="shared" si="3"/>
        <v>422.09</v>
      </c>
    </row>
    <row r="240" ht="15.75" customHeight="1" spans="1:10">
      <c r="A240" s="116">
        <v>21011</v>
      </c>
      <c r="B240" s="118" t="s">
        <v>825</v>
      </c>
      <c r="C240" s="114">
        <v>210</v>
      </c>
      <c r="D240" s="114">
        <v>0</v>
      </c>
      <c r="E240" s="114">
        <v>0</v>
      </c>
      <c r="F240" s="114">
        <v>0</v>
      </c>
      <c r="G240" s="115">
        <v>210</v>
      </c>
      <c r="H240" s="120"/>
      <c r="I240" s="120"/>
      <c r="J240" s="122">
        <f t="shared" si="3"/>
        <v>210</v>
      </c>
    </row>
    <row r="241" ht="15.75" customHeight="1" spans="1:10">
      <c r="A241" s="116">
        <v>2101199</v>
      </c>
      <c r="B241" s="119" t="s">
        <v>826</v>
      </c>
      <c r="C241" s="114">
        <v>210</v>
      </c>
      <c r="D241" s="114">
        <v>0</v>
      </c>
      <c r="E241" s="114">
        <v>0</v>
      </c>
      <c r="F241" s="114">
        <v>0</v>
      </c>
      <c r="G241" s="115">
        <v>210</v>
      </c>
      <c r="H241" s="120"/>
      <c r="I241" s="120"/>
      <c r="J241" s="122">
        <f t="shared" si="3"/>
        <v>210</v>
      </c>
    </row>
    <row r="242" ht="15.75" customHeight="1" spans="1:10">
      <c r="A242" s="116">
        <v>21012</v>
      </c>
      <c r="B242" s="118" t="s">
        <v>827</v>
      </c>
      <c r="C242" s="114">
        <v>42122</v>
      </c>
      <c r="D242" s="114">
        <v>0</v>
      </c>
      <c r="E242" s="114">
        <v>0</v>
      </c>
      <c r="F242" s="114">
        <v>0</v>
      </c>
      <c r="G242" s="115">
        <v>42122</v>
      </c>
      <c r="H242" s="120"/>
      <c r="I242" s="120"/>
      <c r="J242" s="122">
        <f t="shared" si="3"/>
        <v>42122</v>
      </c>
    </row>
    <row r="243" ht="15.75" customHeight="1" spans="1:10">
      <c r="A243" s="116">
        <v>2101202</v>
      </c>
      <c r="B243" s="119" t="s">
        <v>828</v>
      </c>
      <c r="C243" s="114">
        <v>42122</v>
      </c>
      <c r="D243" s="114">
        <v>0</v>
      </c>
      <c r="E243" s="114">
        <v>0</v>
      </c>
      <c r="F243" s="114">
        <v>0</v>
      </c>
      <c r="G243" s="115">
        <v>42122</v>
      </c>
      <c r="H243" s="120"/>
      <c r="I243" s="120"/>
      <c r="J243" s="122">
        <f t="shared" si="3"/>
        <v>42122</v>
      </c>
    </row>
    <row r="244" ht="15.75" customHeight="1" spans="1:10">
      <c r="A244" s="116">
        <v>21013</v>
      </c>
      <c r="B244" s="118" t="s">
        <v>829</v>
      </c>
      <c r="C244" s="114">
        <v>1200</v>
      </c>
      <c r="D244" s="114">
        <v>0</v>
      </c>
      <c r="E244" s="114">
        <v>0</v>
      </c>
      <c r="F244" s="114">
        <v>0</v>
      </c>
      <c r="G244" s="115">
        <v>1200</v>
      </c>
      <c r="H244" s="120" t="e">
        <f>VLOOKUP(A244,表六!A$6:C$32,3,FALSE)</f>
        <v>#N/A</v>
      </c>
      <c r="I244" s="120"/>
      <c r="J244" s="122" t="e">
        <f t="shared" si="3"/>
        <v>#N/A</v>
      </c>
    </row>
    <row r="245" ht="15.75" customHeight="1" spans="1:10">
      <c r="A245" s="116">
        <v>2101301</v>
      </c>
      <c r="B245" s="119" t="s">
        <v>830</v>
      </c>
      <c r="C245" s="114">
        <v>1200</v>
      </c>
      <c r="D245" s="114">
        <v>0</v>
      </c>
      <c r="E245" s="114">
        <v>0</v>
      </c>
      <c r="F245" s="114">
        <v>0</v>
      </c>
      <c r="G245" s="115">
        <v>1200</v>
      </c>
      <c r="H245" s="120">
        <v>30017</v>
      </c>
      <c r="I245" s="120" t="e">
        <f>VLOOKUP(A245,'[4]一般转移支付（表八与表十一差额）'!$A$1:$D$28,4,FALSE)</f>
        <v>#N/A</v>
      </c>
      <c r="J245" s="122">
        <f t="shared" si="3"/>
        <v>-28817</v>
      </c>
    </row>
    <row r="246" ht="15.75" customHeight="1" spans="1:10">
      <c r="A246" s="116">
        <v>21014</v>
      </c>
      <c r="B246" s="118" t="s">
        <v>831</v>
      </c>
      <c r="C246" s="114">
        <v>10</v>
      </c>
      <c r="D246" s="114">
        <v>0</v>
      </c>
      <c r="E246" s="114">
        <v>0</v>
      </c>
      <c r="F246" s="114">
        <v>0</v>
      </c>
      <c r="G246" s="115">
        <v>10</v>
      </c>
      <c r="H246" s="120"/>
      <c r="I246" s="120"/>
      <c r="J246" s="122">
        <f t="shared" si="3"/>
        <v>10</v>
      </c>
    </row>
    <row r="247" ht="15.75" customHeight="1" spans="1:10">
      <c r="A247" s="116">
        <v>2101499</v>
      </c>
      <c r="B247" s="119" t="s">
        <v>832</v>
      </c>
      <c r="C247" s="114">
        <v>10</v>
      </c>
      <c r="D247" s="114">
        <v>0</v>
      </c>
      <c r="E247" s="114">
        <v>0</v>
      </c>
      <c r="F247" s="114">
        <v>0</v>
      </c>
      <c r="G247" s="115">
        <v>10</v>
      </c>
      <c r="H247" s="120"/>
      <c r="I247" s="120"/>
      <c r="J247" s="122">
        <f t="shared" si="3"/>
        <v>10</v>
      </c>
    </row>
    <row r="248" ht="15.75" customHeight="1" spans="1:10">
      <c r="A248" s="116">
        <v>21099</v>
      </c>
      <c r="B248" s="118" t="s">
        <v>833</v>
      </c>
      <c r="C248" s="114">
        <v>950</v>
      </c>
      <c r="D248" s="114">
        <v>0</v>
      </c>
      <c r="E248" s="114">
        <v>0</v>
      </c>
      <c r="F248" s="114">
        <v>0</v>
      </c>
      <c r="G248" s="115">
        <v>950</v>
      </c>
      <c r="H248" s="120"/>
      <c r="I248" s="120"/>
      <c r="J248" s="122">
        <f t="shared" si="3"/>
        <v>950</v>
      </c>
    </row>
    <row r="249" ht="15.75" customHeight="1" spans="1:10">
      <c r="A249" s="116">
        <v>2109999</v>
      </c>
      <c r="B249" s="119" t="s">
        <v>833</v>
      </c>
      <c r="C249" s="114">
        <v>950</v>
      </c>
      <c r="D249" s="114">
        <v>0</v>
      </c>
      <c r="E249" s="114">
        <v>0</v>
      </c>
      <c r="F249" s="114">
        <v>0</v>
      </c>
      <c r="G249" s="115">
        <v>950</v>
      </c>
      <c r="H249" s="120"/>
      <c r="I249" s="120"/>
      <c r="J249" s="122">
        <f t="shared" si="3"/>
        <v>950</v>
      </c>
    </row>
    <row r="250" ht="15.75" customHeight="1" spans="1:10">
      <c r="A250" s="116">
        <v>211</v>
      </c>
      <c r="B250" s="117" t="s">
        <v>246</v>
      </c>
      <c r="C250" s="114">
        <f>10182.56-400</f>
        <v>9782.56</v>
      </c>
      <c r="D250" s="114">
        <v>2617.46</v>
      </c>
      <c r="E250" s="114">
        <v>313.89</v>
      </c>
      <c r="F250" s="114">
        <v>5.02</v>
      </c>
      <c r="G250" s="115">
        <f>7246.19-400</f>
        <v>6846.19</v>
      </c>
      <c r="H250" s="120"/>
      <c r="I250" s="120"/>
      <c r="J250" s="122">
        <f t="shared" si="3"/>
        <v>6846.19</v>
      </c>
    </row>
    <row r="251" ht="15.75" customHeight="1" spans="1:10">
      <c r="A251" s="116">
        <v>21101</v>
      </c>
      <c r="B251" s="117" t="s">
        <v>834</v>
      </c>
      <c r="C251" s="114">
        <v>4344.59</v>
      </c>
      <c r="D251" s="114">
        <v>2061.57</v>
      </c>
      <c r="E251" s="114">
        <v>244.78</v>
      </c>
      <c r="F251" s="114">
        <v>4.63</v>
      </c>
      <c r="G251" s="115">
        <v>2033.61</v>
      </c>
      <c r="H251" s="120"/>
      <c r="I251" s="120"/>
      <c r="J251" s="122">
        <f t="shared" si="3"/>
        <v>2033.61</v>
      </c>
    </row>
    <row r="252" ht="15.75" customHeight="1" spans="1:10">
      <c r="A252" s="116">
        <v>2110101</v>
      </c>
      <c r="B252" s="117" t="s">
        <v>835</v>
      </c>
      <c r="C252" s="114">
        <v>827.72</v>
      </c>
      <c r="D252" s="114">
        <v>827.72</v>
      </c>
      <c r="E252" s="114">
        <v>0</v>
      </c>
      <c r="F252" s="114">
        <v>0</v>
      </c>
      <c r="G252" s="115">
        <v>0</v>
      </c>
      <c r="H252" s="120"/>
      <c r="I252" s="120"/>
      <c r="J252" s="122">
        <f t="shared" si="3"/>
        <v>0</v>
      </c>
    </row>
    <row r="253" ht="15.75" customHeight="1" spans="1:10">
      <c r="A253" s="116">
        <v>2110102</v>
      </c>
      <c r="B253" s="118" t="s">
        <v>836</v>
      </c>
      <c r="C253" s="114">
        <v>1553.26</v>
      </c>
      <c r="D253" s="114">
        <v>1233.85</v>
      </c>
      <c r="E253" s="114">
        <v>244.78</v>
      </c>
      <c r="F253" s="114">
        <v>4.63</v>
      </c>
      <c r="G253" s="115">
        <v>70</v>
      </c>
      <c r="H253" s="120"/>
      <c r="I253" s="120"/>
      <c r="J253" s="122">
        <f t="shared" si="3"/>
        <v>70</v>
      </c>
    </row>
    <row r="254" ht="15.75" customHeight="1" spans="1:10">
      <c r="A254" s="116">
        <v>2110104</v>
      </c>
      <c r="B254" s="119" t="s">
        <v>837</v>
      </c>
      <c r="C254" s="114">
        <v>366.09</v>
      </c>
      <c r="D254" s="114">
        <v>0</v>
      </c>
      <c r="E254" s="114">
        <v>0</v>
      </c>
      <c r="F254" s="114">
        <v>0</v>
      </c>
      <c r="G254" s="115">
        <v>366.09</v>
      </c>
      <c r="H254" s="120"/>
      <c r="I254" s="120"/>
      <c r="J254" s="122">
        <f t="shared" si="3"/>
        <v>366.09</v>
      </c>
    </row>
    <row r="255" ht="15.75" customHeight="1" spans="1:10">
      <c r="A255" s="116">
        <v>2110199</v>
      </c>
      <c r="B255" s="119" t="s">
        <v>838</v>
      </c>
      <c r="C255" s="114">
        <v>1597.52</v>
      </c>
      <c r="D255" s="114">
        <v>0</v>
      </c>
      <c r="E255" s="114">
        <v>0</v>
      </c>
      <c r="F255" s="114">
        <v>0</v>
      </c>
      <c r="G255" s="115">
        <v>1597.52</v>
      </c>
      <c r="H255" s="120"/>
      <c r="I255" s="120"/>
      <c r="J255" s="122">
        <f t="shared" si="3"/>
        <v>1597.52</v>
      </c>
    </row>
    <row r="256" ht="15.75" customHeight="1" spans="1:10">
      <c r="A256" s="116">
        <v>21102</v>
      </c>
      <c r="B256" s="117" t="s">
        <v>839</v>
      </c>
      <c r="C256" s="114">
        <v>711.25</v>
      </c>
      <c r="D256" s="114">
        <v>378.85</v>
      </c>
      <c r="E256" s="114">
        <v>43.01</v>
      </c>
      <c r="F256" s="114">
        <v>0.39</v>
      </c>
      <c r="G256" s="115">
        <v>289</v>
      </c>
      <c r="H256" s="120"/>
      <c r="I256" s="120"/>
      <c r="J256" s="122">
        <f t="shared" si="3"/>
        <v>289</v>
      </c>
    </row>
    <row r="257" ht="15.75" customHeight="1" spans="1:10">
      <c r="A257" s="116">
        <v>2110203</v>
      </c>
      <c r="B257" s="119" t="s">
        <v>840</v>
      </c>
      <c r="C257" s="114">
        <v>9</v>
      </c>
      <c r="D257" s="114">
        <v>0</v>
      </c>
      <c r="E257" s="114">
        <v>0</v>
      </c>
      <c r="F257" s="114">
        <v>0</v>
      </c>
      <c r="G257" s="115">
        <v>9</v>
      </c>
      <c r="H257" s="120"/>
      <c r="I257" s="120"/>
      <c r="J257" s="122">
        <f t="shared" si="3"/>
        <v>9</v>
      </c>
    </row>
    <row r="258" ht="15.75" customHeight="1" spans="1:10">
      <c r="A258" s="116">
        <v>2110299</v>
      </c>
      <c r="B258" s="118" t="s">
        <v>841</v>
      </c>
      <c r="C258" s="114">
        <v>702.25</v>
      </c>
      <c r="D258" s="114">
        <v>378.85</v>
      </c>
      <c r="E258" s="114">
        <v>43.01</v>
      </c>
      <c r="F258" s="114">
        <v>0.39</v>
      </c>
      <c r="G258" s="115">
        <v>280</v>
      </c>
      <c r="H258" s="120"/>
      <c r="I258" s="120"/>
      <c r="J258" s="122">
        <f t="shared" si="3"/>
        <v>280</v>
      </c>
    </row>
    <row r="259" ht="15.75" customHeight="1" spans="1:10">
      <c r="A259" s="116">
        <v>21103</v>
      </c>
      <c r="B259" s="117" t="s">
        <v>842</v>
      </c>
      <c r="C259" s="114">
        <v>1320.58</v>
      </c>
      <c r="D259" s="114">
        <v>0</v>
      </c>
      <c r="E259" s="114">
        <v>0</v>
      </c>
      <c r="F259" s="114">
        <v>0</v>
      </c>
      <c r="G259" s="115">
        <v>1320.58</v>
      </c>
      <c r="H259" s="120"/>
      <c r="I259" s="120"/>
      <c r="J259" s="122">
        <f t="shared" si="3"/>
        <v>1320.58</v>
      </c>
    </row>
    <row r="260" ht="15.75" customHeight="1" spans="1:10">
      <c r="A260" s="116">
        <v>2110302</v>
      </c>
      <c r="B260" s="118" t="s">
        <v>843</v>
      </c>
      <c r="C260" s="114">
        <v>222</v>
      </c>
      <c r="D260" s="114">
        <v>0</v>
      </c>
      <c r="E260" s="114">
        <v>0</v>
      </c>
      <c r="F260" s="114">
        <v>0</v>
      </c>
      <c r="G260" s="115">
        <v>222</v>
      </c>
      <c r="H260" s="120"/>
      <c r="I260" s="120"/>
      <c r="J260" s="122">
        <f t="shared" si="3"/>
        <v>222</v>
      </c>
    </row>
    <row r="261" ht="15.75" customHeight="1" spans="1:10">
      <c r="A261" s="116">
        <v>2110399</v>
      </c>
      <c r="B261" s="119" t="s">
        <v>844</v>
      </c>
      <c r="C261" s="114">
        <v>1098.58</v>
      </c>
      <c r="D261" s="114">
        <v>0</v>
      </c>
      <c r="E261" s="114">
        <v>0</v>
      </c>
      <c r="F261" s="114">
        <v>0</v>
      </c>
      <c r="G261" s="115">
        <v>1098.58</v>
      </c>
      <c r="H261" s="120"/>
      <c r="I261" s="120"/>
      <c r="J261" s="122">
        <f t="shared" si="3"/>
        <v>1098.58</v>
      </c>
    </row>
    <row r="262" ht="15.75" customHeight="1" spans="1:10">
      <c r="A262" s="116">
        <v>21104</v>
      </c>
      <c r="B262" s="117" t="s">
        <v>845</v>
      </c>
      <c r="C262" s="114">
        <f>2020-400</f>
        <v>1620</v>
      </c>
      <c r="D262" s="114">
        <v>0</v>
      </c>
      <c r="E262" s="114">
        <v>0</v>
      </c>
      <c r="F262" s="114">
        <v>0</v>
      </c>
      <c r="G262" s="115">
        <f>2020-400</f>
        <v>1620</v>
      </c>
      <c r="H262" s="120"/>
      <c r="I262" s="120"/>
      <c r="J262" s="122">
        <f t="shared" si="3"/>
        <v>1620</v>
      </c>
    </row>
    <row r="263" ht="15.75" customHeight="1" spans="1:10">
      <c r="A263" s="116">
        <v>2110401</v>
      </c>
      <c r="B263" s="118" t="s">
        <v>846</v>
      </c>
      <c r="C263" s="114">
        <v>160</v>
      </c>
      <c r="D263" s="114">
        <v>0</v>
      </c>
      <c r="E263" s="114">
        <v>0</v>
      </c>
      <c r="F263" s="114">
        <v>0</v>
      </c>
      <c r="G263" s="115">
        <v>160</v>
      </c>
      <c r="H263" s="120"/>
      <c r="I263" s="120"/>
      <c r="J263" s="122">
        <f t="shared" ref="J263:J269" si="4">G263-H263</f>
        <v>160</v>
      </c>
    </row>
    <row r="264" ht="15.75" customHeight="1" spans="1:10">
      <c r="A264" s="116">
        <v>2110402</v>
      </c>
      <c r="B264" s="119" t="s">
        <v>847</v>
      </c>
      <c r="C264" s="114">
        <f>1850-400</f>
        <v>1450</v>
      </c>
      <c r="D264" s="114">
        <v>0</v>
      </c>
      <c r="E264" s="114">
        <v>0</v>
      </c>
      <c r="F264" s="114">
        <v>0</v>
      </c>
      <c r="G264" s="115">
        <f>1850-400</f>
        <v>1450</v>
      </c>
      <c r="H264" s="120"/>
      <c r="I264" s="120"/>
      <c r="J264" s="122">
        <f t="shared" si="4"/>
        <v>1450</v>
      </c>
    </row>
    <row r="265" ht="15.75" customHeight="1" spans="1:10">
      <c r="A265" s="116">
        <v>2110499</v>
      </c>
      <c r="B265" s="119" t="s">
        <v>848</v>
      </c>
      <c r="C265" s="114">
        <v>10</v>
      </c>
      <c r="D265" s="114">
        <v>0</v>
      </c>
      <c r="E265" s="114">
        <v>0</v>
      </c>
      <c r="F265" s="114">
        <v>0</v>
      </c>
      <c r="G265" s="115">
        <v>10</v>
      </c>
      <c r="H265" s="120"/>
      <c r="I265" s="120"/>
      <c r="J265" s="122">
        <f t="shared" si="4"/>
        <v>10</v>
      </c>
    </row>
    <row r="266" ht="15.75" customHeight="1" spans="1:10">
      <c r="A266" s="116">
        <v>21105</v>
      </c>
      <c r="B266" s="117" t="s">
        <v>849</v>
      </c>
      <c r="C266" s="114">
        <v>120</v>
      </c>
      <c r="D266" s="114">
        <v>0</v>
      </c>
      <c r="E266" s="114">
        <v>0</v>
      </c>
      <c r="F266" s="114">
        <v>0</v>
      </c>
      <c r="G266" s="115">
        <v>120</v>
      </c>
      <c r="H266" s="120"/>
      <c r="I266" s="120"/>
      <c r="J266" s="122">
        <f t="shared" si="4"/>
        <v>120</v>
      </c>
    </row>
    <row r="267" ht="15.75" customHeight="1" spans="1:10">
      <c r="A267" s="116">
        <v>2110501</v>
      </c>
      <c r="B267" s="118" t="s">
        <v>850</v>
      </c>
      <c r="C267" s="114">
        <v>80</v>
      </c>
      <c r="D267" s="114">
        <v>0</v>
      </c>
      <c r="E267" s="114">
        <v>0</v>
      </c>
      <c r="F267" s="114">
        <v>0</v>
      </c>
      <c r="G267" s="115">
        <v>80</v>
      </c>
      <c r="H267" s="120"/>
      <c r="I267" s="120"/>
      <c r="J267" s="122">
        <f t="shared" si="4"/>
        <v>80</v>
      </c>
    </row>
    <row r="268" ht="15.75" customHeight="1" spans="1:10">
      <c r="A268" s="116">
        <v>2110599</v>
      </c>
      <c r="B268" s="119" t="s">
        <v>851</v>
      </c>
      <c r="C268" s="114">
        <v>40</v>
      </c>
      <c r="D268" s="114">
        <v>0</v>
      </c>
      <c r="E268" s="114">
        <v>0</v>
      </c>
      <c r="F268" s="114">
        <v>0</v>
      </c>
      <c r="G268" s="115">
        <v>40</v>
      </c>
      <c r="H268" s="120"/>
      <c r="I268" s="120"/>
      <c r="J268" s="122">
        <f t="shared" si="4"/>
        <v>40</v>
      </c>
    </row>
    <row r="269" ht="15.75" customHeight="1" spans="1:10">
      <c r="A269" s="116">
        <v>21199</v>
      </c>
      <c r="B269" s="117" t="s">
        <v>852</v>
      </c>
      <c r="C269" s="114">
        <v>1666.14</v>
      </c>
      <c r="D269" s="114">
        <v>177.04</v>
      </c>
      <c r="E269" s="114">
        <v>26.1</v>
      </c>
      <c r="F269" s="114">
        <v>0</v>
      </c>
      <c r="G269" s="115">
        <v>1463</v>
      </c>
      <c r="H269" s="120"/>
      <c r="I269" s="120"/>
      <c r="J269" s="122">
        <f t="shared" si="4"/>
        <v>1463</v>
      </c>
    </row>
    <row r="270" ht="15.75" customHeight="1" spans="1:10">
      <c r="A270" s="116">
        <v>2119999</v>
      </c>
      <c r="B270" s="119" t="s">
        <v>853</v>
      </c>
      <c r="C270" s="114">
        <v>1666.14</v>
      </c>
      <c r="D270" s="114">
        <v>177.04</v>
      </c>
      <c r="E270" s="114">
        <v>26.1</v>
      </c>
      <c r="F270" s="114">
        <v>0</v>
      </c>
      <c r="G270" s="115">
        <v>1463</v>
      </c>
      <c r="H270" s="120"/>
      <c r="I270" s="120"/>
      <c r="J270" s="122">
        <f t="shared" ref="J270:J277" si="5">G270-H270</f>
        <v>1463</v>
      </c>
    </row>
    <row r="271" ht="15.75" customHeight="1" spans="1:10">
      <c r="A271" s="116">
        <v>212</v>
      </c>
      <c r="B271" s="117" t="s">
        <v>250</v>
      </c>
      <c r="C271" s="114">
        <f>60469.71-5838</f>
        <v>54631.71</v>
      </c>
      <c r="D271" s="114">
        <v>6654.97</v>
      </c>
      <c r="E271" s="114">
        <v>1187.22</v>
      </c>
      <c r="F271" s="114">
        <v>41.28</v>
      </c>
      <c r="G271" s="115">
        <f>52586.24-5838</f>
        <v>46748.24</v>
      </c>
      <c r="H271" s="120"/>
      <c r="I271" s="120"/>
      <c r="J271" s="122">
        <f t="shared" si="5"/>
        <v>46748.24</v>
      </c>
    </row>
    <row r="272" ht="15.75" customHeight="1" spans="1:10">
      <c r="A272" s="116">
        <v>21201</v>
      </c>
      <c r="B272" s="117" t="s">
        <v>854</v>
      </c>
      <c r="C272" s="114">
        <f>14487.66-600</f>
        <v>13887.66</v>
      </c>
      <c r="D272" s="114">
        <v>4118.39</v>
      </c>
      <c r="E272" s="114">
        <v>472.5</v>
      </c>
      <c r="F272" s="114">
        <v>32.92</v>
      </c>
      <c r="G272" s="115">
        <f>9863.85-600</f>
        <v>9263.85</v>
      </c>
      <c r="H272" s="120"/>
      <c r="I272" s="120"/>
      <c r="J272" s="122">
        <f t="shared" si="5"/>
        <v>9263.85</v>
      </c>
    </row>
    <row r="273" ht="15.75" customHeight="1" spans="1:10">
      <c r="A273" s="116">
        <v>2120101</v>
      </c>
      <c r="B273" s="118" t="s">
        <v>855</v>
      </c>
      <c r="C273" s="114">
        <v>3252.03</v>
      </c>
      <c r="D273" s="114">
        <v>2349.82</v>
      </c>
      <c r="E273" s="114">
        <v>240.6</v>
      </c>
      <c r="F273" s="114">
        <v>27.81</v>
      </c>
      <c r="G273" s="115">
        <v>633.8</v>
      </c>
      <c r="H273" s="120"/>
      <c r="I273" s="120"/>
      <c r="J273" s="122">
        <f t="shared" si="5"/>
        <v>633.8</v>
      </c>
    </row>
    <row r="274" ht="15.75" customHeight="1" spans="1:10">
      <c r="A274" s="116">
        <v>2120102</v>
      </c>
      <c r="B274" s="119" t="s">
        <v>856</v>
      </c>
      <c r="C274" s="114">
        <v>10</v>
      </c>
      <c r="D274" s="114">
        <v>0</v>
      </c>
      <c r="E274" s="114">
        <v>0</v>
      </c>
      <c r="F274" s="114">
        <v>0</v>
      </c>
      <c r="G274" s="115">
        <v>10</v>
      </c>
      <c r="H274" s="120"/>
      <c r="I274" s="120"/>
      <c r="J274" s="122">
        <f t="shared" si="5"/>
        <v>10</v>
      </c>
    </row>
    <row r="275" ht="15.75" customHeight="1" spans="1:10">
      <c r="A275" s="116">
        <v>2120104</v>
      </c>
      <c r="B275" s="117" t="s">
        <v>857</v>
      </c>
      <c r="C275" s="114">
        <v>4185.41</v>
      </c>
      <c r="D275" s="114">
        <v>1283.14</v>
      </c>
      <c r="E275" s="114">
        <v>112.36</v>
      </c>
      <c r="F275" s="114">
        <v>1.51</v>
      </c>
      <c r="G275" s="115">
        <v>2788.4</v>
      </c>
      <c r="H275" s="120"/>
      <c r="I275" s="120"/>
      <c r="J275" s="122">
        <f t="shared" si="5"/>
        <v>2788.4</v>
      </c>
    </row>
    <row r="276" ht="15.75" customHeight="1" spans="1:10">
      <c r="A276" s="116">
        <v>2120106</v>
      </c>
      <c r="B276" s="118" t="s">
        <v>858</v>
      </c>
      <c r="C276" s="114">
        <v>501.56</v>
      </c>
      <c r="D276" s="114">
        <v>251.58</v>
      </c>
      <c r="E276" s="114">
        <v>21.28</v>
      </c>
      <c r="F276" s="114">
        <v>0</v>
      </c>
      <c r="G276" s="115">
        <v>228.7</v>
      </c>
      <c r="H276" s="120"/>
      <c r="I276" s="120"/>
      <c r="J276" s="122">
        <f t="shared" si="5"/>
        <v>228.7</v>
      </c>
    </row>
    <row r="277" ht="15.75" customHeight="1" spans="1:10">
      <c r="A277" s="116">
        <v>2120199</v>
      </c>
      <c r="B277" s="119" t="s">
        <v>859</v>
      </c>
      <c r="C277" s="114">
        <f>6538.66-600</f>
        <v>5938.66</v>
      </c>
      <c r="D277" s="114">
        <v>233.85</v>
      </c>
      <c r="E277" s="114">
        <v>98.26</v>
      </c>
      <c r="F277" s="114">
        <v>3.6</v>
      </c>
      <c r="G277" s="115">
        <f>6202.95-600</f>
        <v>5602.95</v>
      </c>
      <c r="H277" s="120"/>
      <c r="I277" s="120"/>
      <c r="J277" s="122">
        <f t="shared" si="5"/>
        <v>5602.95</v>
      </c>
    </row>
    <row r="278" ht="15.75" customHeight="1" spans="1:10">
      <c r="A278" s="116">
        <v>21202</v>
      </c>
      <c r="B278" s="117" t="s">
        <v>860</v>
      </c>
      <c r="C278" s="114">
        <f>4689.76-200</f>
        <v>4489.76</v>
      </c>
      <c r="D278" s="114">
        <v>319.4</v>
      </c>
      <c r="E278" s="114">
        <v>269.8</v>
      </c>
      <c r="F278" s="114">
        <v>0.56</v>
      </c>
      <c r="G278" s="115">
        <f>4100-200</f>
        <v>3900</v>
      </c>
      <c r="H278" s="120"/>
      <c r="I278" s="120"/>
      <c r="J278" s="122">
        <f t="shared" ref="J278:J324" si="6">G278-H278</f>
        <v>3900</v>
      </c>
    </row>
    <row r="279" ht="15.75" customHeight="1" spans="1:10">
      <c r="A279" s="116">
        <v>2120201</v>
      </c>
      <c r="B279" s="119" t="s">
        <v>861</v>
      </c>
      <c r="C279" s="114">
        <f>4689.76-200</f>
        <v>4489.76</v>
      </c>
      <c r="D279" s="114">
        <v>319.4</v>
      </c>
      <c r="E279" s="114">
        <v>269.8</v>
      </c>
      <c r="F279" s="114">
        <v>0.56</v>
      </c>
      <c r="G279" s="115">
        <f>4100-200</f>
        <v>3900</v>
      </c>
      <c r="H279" s="120"/>
      <c r="I279" s="120"/>
      <c r="J279" s="122">
        <f t="shared" si="6"/>
        <v>3900</v>
      </c>
    </row>
    <row r="280" ht="15.75" customHeight="1" spans="1:10">
      <c r="A280" s="116">
        <v>21203</v>
      </c>
      <c r="B280" s="117" t="s">
        <v>862</v>
      </c>
      <c r="C280" s="114">
        <f>21374.74-3600</f>
        <v>17774.74</v>
      </c>
      <c r="D280" s="114">
        <v>973.79</v>
      </c>
      <c r="E280" s="114">
        <v>130.97</v>
      </c>
      <c r="F280" s="114">
        <v>0</v>
      </c>
      <c r="G280" s="115">
        <f>20269.98-3600</f>
        <v>16669.98</v>
      </c>
      <c r="H280" s="120"/>
      <c r="I280" s="120"/>
      <c r="J280" s="122">
        <f t="shared" si="6"/>
        <v>16669.98</v>
      </c>
    </row>
    <row r="281" ht="15.75" customHeight="1" spans="1:10">
      <c r="A281" s="116">
        <v>2120303</v>
      </c>
      <c r="B281" s="119" t="s">
        <v>863</v>
      </c>
      <c r="C281" s="114">
        <f>12190.56-3000</f>
        <v>9190.56</v>
      </c>
      <c r="D281" s="114">
        <v>557.09</v>
      </c>
      <c r="E281" s="114">
        <v>0</v>
      </c>
      <c r="F281" s="114">
        <v>0</v>
      </c>
      <c r="G281" s="115">
        <f>11633.47-3000</f>
        <v>8633.47</v>
      </c>
      <c r="H281" s="120"/>
      <c r="I281" s="120"/>
      <c r="J281" s="122">
        <f t="shared" si="6"/>
        <v>8633.47</v>
      </c>
    </row>
    <row r="282" ht="15.75" customHeight="1" spans="1:10">
      <c r="A282" s="116">
        <v>2120399</v>
      </c>
      <c r="B282" s="118" t="s">
        <v>864</v>
      </c>
      <c r="C282" s="114">
        <f>9184.18-600</f>
        <v>8584.18</v>
      </c>
      <c r="D282" s="114">
        <v>416.7</v>
      </c>
      <c r="E282" s="114">
        <v>130.97</v>
      </c>
      <c r="F282" s="114">
        <v>0</v>
      </c>
      <c r="G282" s="115">
        <f>8636.51-600</f>
        <v>8036.51</v>
      </c>
      <c r="H282" s="120"/>
      <c r="I282" s="120"/>
      <c r="J282" s="122">
        <f t="shared" si="6"/>
        <v>8036.51</v>
      </c>
    </row>
    <row r="283" ht="15.75" customHeight="1" spans="1:10">
      <c r="A283" s="116">
        <v>21205</v>
      </c>
      <c r="B283" s="117" t="s">
        <v>865</v>
      </c>
      <c r="C283" s="114">
        <f>14917.81-1438</f>
        <v>13479.81</v>
      </c>
      <c r="D283" s="114">
        <v>881.59</v>
      </c>
      <c r="E283" s="114">
        <v>268.13</v>
      </c>
      <c r="F283" s="114">
        <v>7.15</v>
      </c>
      <c r="G283" s="115">
        <f>13760.94-1438</f>
        <v>12322.94</v>
      </c>
      <c r="H283" s="120"/>
      <c r="I283" s="120"/>
      <c r="J283" s="122">
        <f t="shared" si="6"/>
        <v>12322.94</v>
      </c>
    </row>
    <row r="284" ht="15.75" customHeight="1" spans="1:10">
      <c r="A284" s="116">
        <v>2120501</v>
      </c>
      <c r="B284" s="118" t="s">
        <v>865</v>
      </c>
      <c r="C284" s="114">
        <f>14917.81-1438</f>
        <v>13479.81</v>
      </c>
      <c r="D284" s="114">
        <v>881.59</v>
      </c>
      <c r="E284" s="114">
        <v>268.13</v>
      </c>
      <c r="F284" s="114">
        <v>7.15</v>
      </c>
      <c r="G284" s="115">
        <f>13760.94-1438</f>
        <v>12322.94</v>
      </c>
      <c r="H284" s="120"/>
      <c r="I284" s="120"/>
      <c r="J284" s="122">
        <f t="shared" si="6"/>
        <v>12322.94</v>
      </c>
    </row>
    <row r="285" ht="15.75" customHeight="1" spans="1:10">
      <c r="A285" s="116">
        <v>21206</v>
      </c>
      <c r="B285" s="117" t="s">
        <v>866</v>
      </c>
      <c r="C285" s="114">
        <v>508.67</v>
      </c>
      <c r="D285" s="114">
        <v>361.8</v>
      </c>
      <c r="E285" s="114">
        <v>45.82</v>
      </c>
      <c r="F285" s="114">
        <v>0.65</v>
      </c>
      <c r="G285" s="115">
        <v>100.4</v>
      </c>
      <c r="H285" s="120"/>
      <c r="I285" s="120"/>
      <c r="J285" s="122">
        <f t="shared" si="6"/>
        <v>100.4</v>
      </c>
    </row>
    <row r="286" ht="15.75" customHeight="1" spans="1:10">
      <c r="A286" s="116">
        <v>2120601</v>
      </c>
      <c r="B286" s="119" t="s">
        <v>867</v>
      </c>
      <c r="C286" s="114">
        <v>508.67</v>
      </c>
      <c r="D286" s="114">
        <v>361.8</v>
      </c>
      <c r="E286" s="114">
        <v>45.82</v>
      </c>
      <c r="F286" s="114">
        <v>0.65</v>
      </c>
      <c r="G286" s="115">
        <v>100.4</v>
      </c>
      <c r="H286" s="120"/>
      <c r="I286" s="120"/>
      <c r="J286" s="122">
        <f t="shared" si="6"/>
        <v>100.4</v>
      </c>
    </row>
    <row r="287" ht="15.75" customHeight="1" spans="1:10">
      <c r="A287" s="116">
        <v>21208</v>
      </c>
      <c r="B287" s="118" t="s">
        <v>868</v>
      </c>
      <c r="C287" s="114">
        <v>360</v>
      </c>
      <c r="D287" s="114">
        <v>0</v>
      </c>
      <c r="E287" s="114">
        <v>0</v>
      </c>
      <c r="F287" s="114">
        <v>0</v>
      </c>
      <c r="G287" s="115">
        <v>360</v>
      </c>
      <c r="H287" s="120"/>
      <c r="I287" s="120"/>
      <c r="J287" s="122">
        <f t="shared" si="6"/>
        <v>360</v>
      </c>
    </row>
    <row r="288" ht="15.75" customHeight="1" spans="1:10">
      <c r="A288" s="116">
        <v>2120804</v>
      </c>
      <c r="B288" s="119" t="s">
        <v>869</v>
      </c>
      <c r="C288" s="114">
        <v>360</v>
      </c>
      <c r="D288" s="114">
        <v>0</v>
      </c>
      <c r="E288" s="114">
        <v>0</v>
      </c>
      <c r="F288" s="114">
        <v>0</v>
      </c>
      <c r="G288" s="115">
        <v>360</v>
      </c>
      <c r="H288" s="120"/>
      <c r="I288" s="120"/>
      <c r="J288" s="122">
        <f t="shared" si="6"/>
        <v>360</v>
      </c>
    </row>
    <row r="289" ht="15.75" customHeight="1" spans="1:10">
      <c r="A289" s="116">
        <v>21214</v>
      </c>
      <c r="B289" s="118" t="s">
        <v>870</v>
      </c>
      <c r="C289" s="114">
        <v>50</v>
      </c>
      <c r="D289" s="114">
        <v>0</v>
      </c>
      <c r="E289" s="114">
        <v>0</v>
      </c>
      <c r="F289" s="114">
        <v>0</v>
      </c>
      <c r="G289" s="115">
        <v>50</v>
      </c>
      <c r="H289" s="120"/>
      <c r="I289" s="120"/>
      <c r="J289" s="122">
        <f t="shared" si="6"/>
        <v>50</v>
      </c>
    </row>
    <row r="290" ht="15.75" customHeight="1" spans="1:10">
      <c r="A290" s="116">
        <v>2121499</v>
      </c>
      <c r="B290" s="119" t="s">
        <v>871</v>
      </c>
      <c r="C290" s="114">
        <v>50</v>
      </c>
      <c r="D290" s="114">
        <v>0</v>
      </c>
      <c r="E290" s="114">
        <v>0</v>
      </c>
      <c r="F290" s="114">
        <v>0</v>
      </c>
      <c r="G290" s="115">
        <v>50</v>
      </c>
      <c r="H290" s="120"/>
      <c r="I290" s="120"/>
      <c r="J290" s="122">
        <f t="shared" si="6"/>
        <v>50</v>
      </c>
    </row>
    <row r="291" ht="15.75" customHeight="1" spans="1:10">
      <c r="A291" s="116">
        <v>21299</v>
      </c>
      <c r="B291" s="118" t="s">
        <v>872</v>
      </c>
      <c r="C291" s="114">
        <v>4081.07</v>
      </c>
      <c r="D291" s="114">
        <v>0</v>
      </c>
      <c r="E291" s="114">
        <v>0</v>
      </c>
      <c r="F291" s="114">
        <v>0</v>
      </c>
      <c r="G291" s="115">
        <v>4081.07</v>
      </c>
      <c r="H291" s="120"/>
      <c r="I291" s="120"/>
      <c r="J291" s="122">
        <f t="shared" si="6"/>
        <v>4081.07</v>
      </c>
    </row>
    <row r="292" ht="15.75" customHeight="1" spans="1:10">
      <c r="A292" s="116">
        <v>2129999</v>
      </c>
      <c r="B292" s="119" t="s">
        <v>872</v>
      </c>
      <c r="C292" s="114">
        <v>4081.07</v>
      </c>
      <c r="D292" s="114">
        <v>0</v>
      </c>
      <c r="E292" s="114">
        <v>0</v>
      </c>
      <c r="F292" s="114">
        <v>0</v>
      </c>
      <c r="G292" s="115">
        <v>4081.07</v>
      </c>
      <c r="H292" s="120"/>
      <c r="I292" s="120"/>
      <c r="J292" s="122">
        <f t="shared" si="6"/>
        <v>4081.07</v>
      </c>
    </row>
    <row r="293" ht="15.75" customHeight="1" spans="1:10">
      <c r="A293" s="116">
        <v>213</v>
      </c>
      <c r="B293" s="113" t="s">
        <v>254</v>
      </c>
      <c r="C293" s="114">
        <f>58251.77-400</f>
        <v>57851.77</v>
      </c>
      <c r="D293" s="114">
        <v>7757.28</v>
      </c>
      <c r="E293" s="114">
        <v>1360.82</v>
      </c>
      <c r="F293" s="114">
        <v>170.61</v>
      </c>
      <c r="G293" s="115">
        <f>48963.06-400</f>
        <v>48563.06</v>
      </c>
      <c r="H293" s="120" t="e">
        <f>VLOOKUP(A293,表六!A$6:C$32,3,FALSE)</f>
        <v>#N/A</v>
      </c>
      <c r="I293" s="120"/>
      <c r="J293" s="122" t="e">
        <f t="shared" si="6"/>
        <v>#N/A</v>
      </c>
    </row>
    <row r="294" ht="15.75" customHeight="1" spans="1:10">
      <c r="A294" s="116">
        <v>21301</v>
      </c>
      <c r="B294" s="118" t="s">
        <v>873</v>
      </c>
      <c r="C294" s="114">
        <f>27896.61-400</f>
        <v>27496.61</v>
      </c>
      <c r="D294" s="114">
        <v>5044.23</v>
      </c>
      <c r="E294" s="114">
        <v>868.88</v>
      </c>
      <c r="F294" s="114">
        <v>54.11</v>
      </c>
      <c r="G294" s="115">
        <f>21929.39-400</f>
        <v>21529.39</v>
      </c>
      <c r="H294" s="120" t="e">
        <f>VLOOKUP(A294,表六!A$6:C$32,3,FALSE)</f>
        <v>#N/A</v>
      </c>
      <c r="I294" s="120"/>
      <c r="J294" s="122" t="e">
        <f t="shared" si="6"/>
        <v>#N/A</v>
      </c>
    </row>
    <row r="295" ht="15.75" customHeight="1" spans="1:10">
      <c r="A295" s="116">
        <v>2130101</v>
      </c>
      <c r="B295" s="119" t="s">
        <v>874</v>
      </c>
      <c r="C295" s="114">
        <v>1396.91</v>
      </c>
      <c r="D295" s="114">
        <v>1188.74</v>
      </c>
      <c r="E295" s="114">
        <v>121.97</v>
      </c>
      <c r="F295" s="114">
        <v>27.01</v>
      </c>
      <c r="G295" s="115">
        <v>59.19</v>
      </c>
      <c r="H295" s="120"/>
      <c r="I295" s="120"/>
      <c r="J295" s="122">
        <f t="shared" si="6"/>
        <v>59.19</v>
      </c>
    </row>
    <row r="296" ht="15.75" customHeight="1" spans="1:10">
      <c r="A296" s="116">
        <v>2130103</v>
      </c>
      <c r="B296" s="119" t="s">
        <v>875</v>
      </c>
      <c r="C296" s="114">
        <v>5.68</v>
      </c>
      <c r="D296" s="114">
        <v>4</v>
      </c>
      <c r="E296" s="114">
        <v>0</v>
      </c>
      <c r="F296" s="114">
        <v>1.68</v>
      </c>
      <c r="G296" s="115">
        <v>0</v>
      </c>
      <c r="H296" s="120"/>
      <c r="I296" s="120"/>
      <c r="J296" s="122">
        <f t="shared" si="6"/>
        <v>0</v>
      </c>
    </row>
    <row r="297" ht="15.75" customHeight="1" spans="1:10">
      <c r="A297" s="116">
        <v>2130104</v>
      </c>
      <c r="B297" s="119" t="s">
        <v>876</v>
      </c>
      <c r="C297" s="114">
        <v>4695.27</v>
      </c>
      <c r="D297" s="114">
        <v>3851.49</v>
      </c>
      <c r="E297" s="114">
        <v>343.41</v>
      </c>
      <c r="F297" s="114">
        <v>25.42</v>
      </c>
      <c r="G297" s="115">
        <v>474.95</v>
      </c>
      <c r="H297" s="120"/>
      <c r="I297" s="120"/>
      <c r="J297" s="122">
        <f t="shared" si="6"/>
        <v>474.95</v>
      </c>
    </row>
    <row r="298" ht="15.75" customHeight="1" spans="1:10">
      <c r="A298" s="116">
        <v>2130106</v>
      </c>
      <c r="B298" s="119" t="s">
        <v>877</v>
      </c>
      <c r="C298" s="114">
        <v>136</v>
      </c>
      <c r="D298" s="114">
        <v>0</v>
      </c>
      <c r="E298" s="114">
        <v>0</v>
      </c>
      <c r="F298" s="114">
        <v>0</v>
      </c>
      <c r="G298" s="115">
        <v>136</v>
      </c>
      <c r="H298" s="120"/>
      <c r="I298" s="120"/>
      <c r="J298" s="122">
        <f t="shared" si="6"/>
        <v>136</v>
      </c>
    </row>
    <row r="299" ht="15.75" customHeight="1" spans="1:10">
      <c r="A299" s="116">
        <v>2130108</v>
      </c>
      <c r="B299" s="119" t="s">
        <v>878</v>
      </c>
      <c r="C299" s="114">
        <v>296.5</v>
      </c>
      <c r="D299" s="114">
        <v>0</v>
      </c>
      <c r="E299" s="114">
        <v>0</v>
      </c>
      <c r="F299" s="114">
        <v>0</v>
      </c>
      <c r="G299" s="115">
        <v>296.5</v>
      </c>
      <c r="H299" s="120"/>
      <c r="I299" s="120"/>
      <c r="J299" s="122">
        <f t="shared" si="6"/>
        <v>296.5</v>
      </c>
    </row>
    <row r="300" ht="15.75" customHeight="1" spans="1:10">
      <c r="A300" s="116">
        <v>2130109</v>
      </c>
      <c r="B300" s="119" t="s">
        <v>879</v>
      </c>
      <c r="C300" s="114">
        <v>68</v>
      </c>
      <c r="D300" s="114">
        <v>0</v>
      </c>
      <c r="E300" s="114">
        <v>0</v>
      </c>
      <c r="F300" s="114">
        <v>0</v>
      </c>
      <c r="G300" s="115">
        <v>68</v>
      </c>
      <c r="H300" s="120"/>
      <c r="I300" s="120"/>
      <c r="J300" s="122">
        <f t="shared" si="6"/>
        <v>68</v>
      </c>
    </row>
    <row r="301" ht="15.75" customHeight="1" spans="1:10">
      <c r="A301" s="116">
        <v>2130110</v>
      </c>
      <c r="B301" s="119" t="s">
        <v>880</v>
      </c>
      <c r="C301" s="114">
        <v>74</v>
      </c>
      <c r="D301" s="114">
        <v>0</v>
      </c>
      <c r="E301" s="114">
        <v>0</v>
      </c>
      <c r="F301" s="114">
        <v>0</v>
      </c>
      <c r="G301" s="115">
        <v>74</v>
      </c>
      <c r="H301" s="120"/>
      <c r="I301" s="120"/>
      <c r="J301" s="122">
        <f t="shared" si="6"/>
        <v>74</v>
      </c>
    </row>
    <row r="302" ht="15.75" customHeight="1" spans="1:10">
      <c r="A302" s="116">
        <v>2130112</v>
      </c>
      <c r="B302" s="119" t="s">
        <v>881</v>
      </c>
      <c r="C302" s="114">
        <v>413</v>
      </c>
      <c r="D302" s="114">
        <v>0</v>
      </c>
      <c r="E302" s="114">
        <v>0</v>
      </c>
      <c r="F302" s="114">
        <v>0</v>
      </c>
      <c r="G302" s="115">
        <v>413</v>
      </c>
      <c r="H302" s="120"/>
      <c r="I302" s="120"/>
      <c r="J302" s="122">
        <f t="shared" si="6"/>
        <v>413</v>
      </c>
    </row>
    <row r="303" ht="15.75" customHeight="1" spans="1:10">
      <c r="A303" s="116">
        <v>2130121</v>
      </c>
      <c r="B303" s="119" t="s">
        <v>882</v>
      </c>
      <c r="C303" s="114">
        <v>90</v>
      </c>
      <c r="D303" s="114">
        <v>0</v>
      </c>
      <c r="E303" s="114">
        <v>0</v>
      </c>
      <c r="F303" s="114">
        <v>0</v>
      </c>
      <c r="G303" s="115">
        <v>90</v>
      </c>
      <c r="H303" s="120"/>
      <c r="I303" s="120"/>
      <c r="J303" s="122">
        <f t="shared" si="6"/>
        <v>90</v>
      </c>
    </row>
    <row r="304" ht="15.75" customHeight="1" spans="1:10">
      <c r="A304" s="116">
        <v>2130122</v>
      </c>
      <c r="B304" s="119" t="s">
        <v>883</v>
      </c>
      <c r="C304" s="114">
        <v>500</v>
      </c>
      <c r="D304" s="114">
        <v>0</v>
      </c>
      <c r="E304" s="114">
        <v>0</v>
      </c>
      <c r="F304" s="114">
        <v>0</v>
      </c>
      <c r="G304" s="115">
        <v>500</v>
      </c>
      <c r="H304" s="120"/>
      <c r="I304" s="120"/>
      <c r="J304" s="122">
        <f t="shared" si="6"/>
        <v>500</v>
      </c>
    </row>
    <row r="305" ht="15.75" customHeight="1" spans="1:10">
      <c r="A305" s="116">
        <v>2130124</v>
      </c>
      <c r="B305" s="119" t="s">
        <v>884</v>
      </c>
      <c r="C305" s="114">
        <v>40</v>
      </c>
      <c r="D305" s="114">
        <v>0</v>
      </c>
      <c r="E305" s="114">
        <v>0</v>
      </c>
      <c r="F305" s="114">
        <v>0</v>
      </c>
      <c r="G305" s="115">
        <v>40</v>
      </c>
      <c r="H305" s="120"/>
      <c r="I305" s="120"/>
      <c r="J305" s="122">
        <f t="shared" si="6"/>
        <v>40</v>
      </c>
    </row>
    <row r="306" ht="15.75" customHeight="1" spans="1:10">
      <c r="A306" s="116">
        <v>2130126</v>
      </c>
      <c r="B306" s="119" t="s">
        <v>885</v>
      </c>
      <c r="C306" s="114">
        <v>1633</v>
      </c>
      <c r="D306" s="114">
        <v>0</v>
      </c>
      <c r="E306" s="114">
        <v>3.5</v>
      </c>
      <c r="F306" s="114">
        <v>0</v>
      </c>
      <c r="G306" s="115">
        <v>1629.5</v>
      </c>
      <c r="H306" s="120"/>
      <c r="I306" s="120"/>
      <c r="J306" s="122">
        <f t="shared" si="6"/>
        <v>1629.5</v>
      </c>
    </row>
    <row r="307" ht="15.75" customHeight="1" spans="1:10">
      <c r="A307" s="116">
        <v>2130135</v>
      </c>
      <c r="B307" s="119" t="s">
        <v>886</v>
      </c>
      <c r="C307" s="114">
        <v>376.04</v>
      </c>
      <c r="D307" s="114">
        <v>0</v>
      </c>
      <c r="E307" s="114">
        <v>0</v>
      </c>
      <c r="F307" s="114">
        <v>0</v>
      </c>
      <c r="G307" s="115">
        <v>376.04</v>
      </c>
      <c r="H307" s="120">
        <v>4321</v>
      </c>
      <c r="I307" s="120" t="e">
        <f>VLOOKUP(A307,'[4]一般转移支付（表八与表十一差额）'!$A$1:$D$28,4,FALSE)</f>
        <v>#N/A</v>
      </c>
      <c r="J307" s="122">
        <f t="shared" si="6"/>
        <v>-3944.96</v>
      </c>
    </row>
    <row r="308" ht="15.75" customHeight="1" spans="1:10">
      <c r="A308" s="116">
        <v>2130142</v>
      </c>
      <c r="B308" s="118" t="s">
        <v>887</v>
      </c>
      <c r="C308" s="114">
        <f>1550-400</f>
        <v>1150</v>
      </c>
      <c r="D308" s="114">
        <v>0</v>
      </c>
      <c r="E308" s="114">
        <v>0</v>
      </c>
      <c r="F308" s="114">
        <v>0</v>
      </c>
      <c r="G308" s="115">
        <f>1550-400</f>
        <v>1150</v>
      </c>
      <c r="H308" s="120" t="e">
        <f>VLOOKUP(A308,表六!A$6:C$32,3,FALSE)</f>
        <v>#N/A</v>
      </c>
      <c r="I308" s="120"/>
      <c r="J308" s="122" t="e">
        <f t="shared" si="6"/>
        <v>#N/A</v>
      </c>
    </row>
    <row r="309" ht="15.75" customHeight="1" spans="1:10">
      <c r="A309" s="116">
        <v>2130152</v>
      </c>
      <c r="B309" s="119" t="s">
        <v>888</v>
      </c>
      <c r="C309" s="114">
        <v>107.21</v>
      </c>
      <c r="D309" s="114">
        <v>0</v>
      </c>
      <c r="E309" s="114">
        <v>0</v>
      </c>
      <c r="F309" s="114">
        <v>0</v>
      </c>
      <c r="G309" s="115">
        <v>107.21</v>
      </c>
      <c r="H309" s="120"/>
      <c r="I309" s="120"/>
      <c r="J309" s="122">
        <f t="shared" si="6"/>
        <v>107.21</v>
      </c>
    </row>
    <row r="310" ht="15.75" customHeight="1" spans="1:10">
      <c r="A310" s="116">
        <v>2130153</v>
      </c>
      <c r="B310" s="119" t="s">
        <v>889</v>
      </c>
      <c r="C310" s="114">
        <v>9946</v>
      </c>
      <c r="D310" s="114">
        <v>0</v>
      </c>
      <c r="E310" s="114">
        <v>0</v>
      </c>
      <c r="F310" s="114">
        <v>0</v>
      </c>
      <c r="G310" s="115">
        <v>9946</v>
      </c>
      <c r="H310" s="120"/>
      <c r="I310" s="120"/>
      <c r="J310" s="122">
        <f t="shared" si="6"/>
        <v>9946</v>
      </c>
    </row>
    <row r="311" ht="15.75" customHeight="1" spans="1:10">
      <c r="A311" s="116">
        <v>2130199</v>
      </c>
      <c r="B311" s="119" t="s">
        <v>890</v>
      </c>
      <c r="C311" s="114">
        <v>6569</v>
      </c>
      <c r="D311" s="114">
        <v>0</v>
      </c>
      <c r="E311" s="114">
        <v>400</v>
      </c>
      <c r="F311" s="114">
        <v>0</v>
      </c>
      <c r="G311" s="115">
        <v>6169</v>
      </c>
      <c r="H311" s="120"/>
      <c r="I311" s="120"/>
      <c r="J311" s="122">
        <f t="shared" si="6"/>
        <v>6169</v>
      </c>
    </row>
    <row r="312" ht="15.75" customHeight="1" spans="1:10">
      <c r="A312" s="116">
        <v>21302</v>
      </c>
      <c r="B312" s="117" t="s">
        <v>891</v>
      </c>
      <c r="C312" s="114">
        <v>1237.66</v>
      </c>
      <c r="D312" s="114">
        <v>203.94</v>
      </c>
      <c r="E312" s="114">
        <v>33.72</v>
      </c>
      <c r="F312" s="114">
        <v>0</v>
      </c>
      <c r="G312" s="115">
        <v>1000</v>
      </c>
      <c r="H312" s="120">
        <v>1070</v>
      </c>
      <c r="I312" s="120" t="e">
        <f>VLOOKUP(A312,'[4]一般转移支付（表八与表十一差额）'!$A$1:$D$28,4,FALSE)</f>
        <v>#N/A</v>
      </c>
      <c r="J312" s="122">
        <f t="shared" si="6"/>
        <v>-70</v>
      </c>
    </row>
    <row r="313" ht="15.75" customHeight="1" spans="1:10">
      <c r="A313" s="116">
        <v>2130205</v>
      </c>
      <c r="B313" s="119" t="s">
        <v>892</v>
      </c>
      <c r="C313" s="114">
        <v>150</v>
      </c>
      <c r="D313" s="114">
        <v>0</v>
      </c>
      <c r="E313" s="114">
        <v>0</v>
      </c>
      <c r="F313" s="114">
        <v>0</v>
      </c>
      <c r="G313" s="115">
        <v>150</v>
      </c>
      <c r="H313" s="120"/>
      <c r="I313" s="120"/>
      <c r="J313" s="122">
        <f t="shared" si="6"/>
        <v>150</v>
      </c>
    </row>
    <row r="314" ht="15.75" customHeight="1" spans="1:10">
      <c r="A314" s="116">
        <v>2130207</v>
      </c>
      <c r="B314" s="119" t="s">
        <v>893</v>
      </c>
      <c r="C314" s="114">
        <v>20</v>
      </c>
      <c r="D314" s="114">
        <v>0</v>
      </c>
      <c r="E314" s="114">
        <v>0</v>
      </c>
      <c r="F314" s="114">
        <v>0</v>
      </c>
      <c r="G314" s="115">
        <v>20</v>
      </c>
      <c r="H314" s="120"/>
      <c r="I314" s="120"/>
      <c r="J314" s="122">
        <f t="shared" si="6"/>
        <v>20</v>
      </c>
    </row>
    <row r="315" ht="15.75" customHeight="1" spans="1:10">
      <c r="A315" s="116">
        <v>2130209</v>
      </c>
      <c r="B315" s="119" t="s">
        <v>894</v>
      </c>
      <c r="C315" s="114">
        <v>634</v>
      </c>
      <c r="D315" s="114">
        <v>0</v>
      </c>
      <c r="E315" s="114">
        <v>0</v>
      </c>
      <c r="F315" s="114">
        <v>0</v>
      </c>
      <c r="G315" s="115">
        <v>634</v>
      </c>
      <c r="H315" s="120"/>
      <c r="I315" s="120"/>
      <c r="J315" s="122">
        <f t="shared" si="6"/>
        <v>634</v>
      </c>
    </row>
    <row r="316" ht="15.75" customHeight="1" spans="1:10">
      <c r="A316" s="116">
        <v>2130210</v>
      </c>
      <c r="B316" s="119" t="s">
        <v>895</v>
      </c>
      <c r="C316" s="114">
        <v>21</v>
      </c>
      <c r="D316" s="114">
        <v>0</v>
      </c>
      <c r="E316" s="114">
        <v>0</v>
      </c>
      <c r="F316" s="114">
        <v>0</v>
      </c>
      <c r="G316" s="115">
        <v>21</v>
      </c>
      <c r="H316" s="120"/>
      <c r="I316" s="120"/>
      <c r="J316" s="122">
        <f t="shared" si="6"/>
        <v>21</v>
      </c>
    </row>
    <row r="317" ht="15.75" customHeight="1" spans="1:10">
      <c r="A317" s="116">
        <v>2130211</v>
      </c>
      <c r="B317" s="119" t="s">
        <v>896</v>
      </c>
      <c r="C317" s="114">
        <v>25</v>
      </c>
      <c r="D317" s="114">
        <v>0</v>
      </c>
      <c r="E317" s="114">
        <v>0</v>
      </c>
      <c r="F317" s="114">
        <v>0</v>
      </c>
      <c r="G317" s="115">
        <v>25</v>
      </c>
      <c r="H317" s="120"/>
      <c r="I317" s="120"/>
      <c r="J317" s="122">
        <f t="shared" si="6"/>
        <v>25</v>
      </c>
    </row>
    <row r="318" ht="15.75" customHeight="1" spans="1:10">
      <c r="A318" s="116">
        <v>2130212</v>
      </c>
      <c r="B318" s="118" t="s">
        <v>897</v>
      </c>
      <c r="C318" s="114">
        <v>237.66</v>
      </c>
      <c r="D318" s="114">
        <v>203.94</v>
      </c>
      <c r="E318" s="114">
        <v>33.72</v>
      </c>
      <c r="F318" s="114">
        <v>0</v>
      </c>
      <c r="G318" s="115">
        <v>0</v>
      </c>
      <c r="H318" s="120" t="e">
        <f>VLOOKUP(A318,表六!A$6:C$32,3,FALSE)</f>
        <v>#N/A</v>
      </c>
      <c r="I318" s="120"/>
      <c r="J318" s="122" t="e">
        <f t="shared" si="6"/>
        <v>#N/A</v>
      </c>
    </row>
    <row r="319" ht="15.75" customHeight="1" spans="1:10">
      <c r="A319" s="116">
        <v>2130234</v>
      </c>
      <c r="B319" s="119" t="s">
        <v>898</v>
      </c>
      <c r="C319" s="114">
        <v>30</v>
      </c>
      <c r="D319" s="114">
        <v>0</v>
      </c>
      <c r="E319" s="114">
        <v>0</v>
      </c>
      <c r="F319" s="114">
        <v>0</v>
      </c>
      <c r="G319" s="115">
        <v>30</v>
      </c>
      <c r="H319" s="120"/>
      <c r="I319" s="120"/>
      <c r="J319" s="122">
        <f t="shared" si="6"/>
        <v>30</v>
      </c>
    </row>
    <row r="320" ht="15.75" customHeight="1" spans="1:10">
      <c r="A320" s="116">
        <v>2130299</v>
      </c>
      <c r="B320" s="119" t="s">
        <v>899</v>
      </c>
      <c r="C320" s="114">
        <v>120</v>
      </c>
      <c r="D320" s="114">
        <v>0</v>
      </c>
      <c r="E320" s="114">
        <v>0</v>
      </c>
      <c r="F320" s="114">
        <v>0</v>
      </c>
      <c r="G320" s="115">
        <v>120</v>
      </c>
      <c r="H320" s="120"/>
      <c r="I320" s="120"/>
      <c r="J320" s="122">
        <f t="shared" si="6"/>
        <v>120</v>
      </c>
    </row>
    <row r="321" ht="15.75" customHeight="1" spans="1:10">
      <c r="A321" s="116">
        <v>21303</v>
      </c>
      <c r="B321" s="117" t="s">
        <v>900</v>
      </c>
      <c r="C321" s="114">
        <v>5431.71</v>
      </c>
      <c r="D321" s="114">
        <v>2169.99</v>
      </c>
      <c r="E321" s="114">
        <v>218.49</v>
      </c>
      <c r="F321" s="114">
        <v>116.5</v>
      </c>
      <c r="G321" s="115">
        <v>2926.73</v>
      </c>
      <c r="H321" s="120"/>
      <c r="I321" s="120"/>
      <c r="J321" s="122">
        <f t="shared" si="6"/>
        <v>2926.73</v>
      </c>
    </row>
    <row r="322" ht="15.75" customHeight="1" spans="1:10">
      <c r="A322" s="116">
        <v>2130301</v>
      </c>
      <c r="B322" s="119" t="s">
        <v>901</v>
      </c>
      <c r="C322" s="114">
        <v>1532.23</v>
      </c>
      <c r="D322" s="114">
        <v>1360.18</v>
      </c>
      <c r="E322" s="114">
        <v>156.9</v>
      </c>
      <c r="F322" s="114">
        <v>15.15</v>
      </c>
      <c r="G322" s="115">
        <v>0</v>
      </c>
      <c r="H322" s="120">
        <v>1079</v>
      </c>
      <c r="I322" s="120" t="e">
        <f>VLOOKUP(A322,'[4]一般转移支付（表八与表十一差额）'!$A$1:$D$28,4,FALSE)</f>
        <v>#N/A</v>
      </c>
      <c r="J322" s="122">
        <f t="shared" si="6"/>
        <v>-1079</v>
      </c>
    </row>
    <row r="323" ht="15.75" customHeight="1" spans="1:10">
      <c r="A323" s="116">
        <v>2130302</v>
      </c>
      <c r="B323" s="119" t="s">
        <v>902</v>
      </c>
      <c r="C323" s="114">
        <v>5.23</v>
      </c>
      <c r="D323" s="114">
        <v>0</v>
      </c>
      <c r="E323" s="114">
        <v>0</v>
      </c>
      <c r="F323" s="114">
        <v>0</v>
      </c>
      <c r="G323" s="115">
        <v>5.23</v>
      </c>
      <c r="H323" s="120"/>
      <c r="I323" s="120"/>
      <c r="J323" s="122">
        <f t="shared" si="6"/>
        <v>5.23</v>
      </c>
    </row>
    <row r="324" ht="15.75" customHeight="1" spans="1:10">
      <c r="A324" s="116">
        <v>2130304</v>
      </c>
      <c r="B324" s="119" t="s">
        <v>903</v>
      </c>
      <c r="C324" s="114">
        <v>117.5</v>
      </c>
      <c r="D324" s="114">
        <v>0</v>
      </c>
      <c r="E324" s="114">
        <v>0</v>
      </c>
      <c r="F324" s="114">
        <v>0</v>
      </c>
      <c r="G324" s="115">
        <v>117.5</v>
      </c>
      <c r="H324" s="120"/>
      <c r="I324" s="120"/>
      <c r="J324" s="122">
        <f t="shared" si="6"/>
        <v>117.5</v>
      </c>
    </row>
    <row r="325" ht="15.75" customHeight="1" spans="1:10">
      <c r="A325" s="116">
        <v>2130306</v>
      </c>
      <c r="B325" s="119" t="s">
        <v>904</v>
      </c>
      <c r="C325" s="114">
        <v>972.75</v>
      </c>
      <c r="D325" s="114">
        <v>809.81</v>
      </c>
      <c r="E325" s="114">
        <v>61.59</v>
      </c>
      <c r="F325" s="114">
        <v>101.35</v>
      </c>
      <c r="G325" s="115">
        <v>0</v>
      </c>
      <c r="H325" s="120"/>
      <c r="I325" s="120"/>
      <c r="J325" s="122">
        <f t="shared" ref="J325:J353" si="7">G325-H325</f>
        <v>0</v>
      </c>
    </row>
    <row r="326" ht="15.75" customHeight="1" spans="1:10">
      <c r="A326" s="116">
        <v>2130309</v>
      </c>
      <c r="B326" s="119" t="s">
        <v>905</v>
      </c>
      <c r="C326" s="114">
        <v>125</v>
      </c>
      <c r="D326" s="114">
        <v>0</v>
      </c>
      <c r="E326" s="114">
        <v>0</v>
      </c>
      <c r="F326" s="114">
        <v>0</v>
      </c>
      <c r="G326" s="115">
        <v>125</v>
      </c>
      <c r="H326" s="120"/>
      <c r="I326" s="120"/>
      <c r="J326" s="122">
        <f t="shared" si="7"/>
        <v>125</v>
      </c>
    </row>
    <row r="327" ht="15.75" customHeight="1" spans="1:10">
      <c r="A327" s="116">
        <v>2130310</v>
      </c>
      <c r="B327" s="119" t="s">
        <v>906</v>
      </c>
      <c r="C327" s="114">
        <v>40</v>
      </c>
      <c r="D327" s="114">
        <v>0</v>
      </c>
      <c r="E327" s="114">
        <v>0</v>
      </c>
      <c r="F327" s="114">
        <v>0</v>
      </c>
      <c r="G327" s="115">
        <v>40</v>
      </c>
      <c r="H327" s="120"/>
      <c r="I327" s="120"/>
      <c r="J327" s="122">
        <f t="shared" si="7"/>
        <v>40</v>
      </c>
    </row>
    <row r="328" ht="15.75" customHeight="1" spans="1:10">
      <c r="A328" s="116">
        <v>2130311</v>
      </c>
      <c r="B328" s="119" t="s">
        <v>907</v>
      </c>
      <c r="C328" s="114">
        <v>100</v>
      </c>
      <c r="D328" s="114">
        <v>0</v>
      </c>
      <c r="E328" s="114">
        <v>0</v>
      </c>
      <c r="F328" s="114">
        <v>0</v>
      </c>
      <c r="G328" s="115">
        <v>100</v>
      </c>
      <c r="H328" s="120"/>
      <c r="I328" s="120"/>
      <c r="J328" s="122">
        <f t="shared" si="7"/>
        <v>100</v>
      </c>
    </row>
    <row r="329" ht="15.75" customHeight="1" spans="1:10">
      <c r="A329" s="116">
        <v>2130314</v>
      </c>
      <c r="B329" s="119" t="s">
        <v>908</v>
      </c>
      <c r="C329" s="114">
        <v>800</v>
      </c>
      <c r="D329" s="114">
        <v>0</v>
      </c>
      <c r="E329" s="114">
        <v>0</v>
      </c>
      <c r="F329" s="114">
        <v>0</v>
      </c>
      <c r="G329" s="115">
        <v>800</v>
      </c>
      <c r="H329" s="120"/>
      <c r="I329" s="120"/>
      <c r="J329" s="122">
        <f t="shared" si="7"/>
        <v>800</v>
      </c>
    </row>
    <row r="330" ht="15.75" customHeight="1" spans="1:10">
      <c r="A330" s="116">
        <v>2130315</v>
      </c>
      <c r="B330" s="119" t="s">
        <v>909</v>
      </c>
      <c r="C330" s="114">
        <v>230</v>
      </c>
      <c r="D330" s="114">
        <v>0</v>
      </c>
      <c r="E330" s="114">
        <v>0</v>
      </c>
      <c r="F330" s="114">
        <v>0</v>
      </c>
      <c r="G330" s="115">
        <v>230</v>
      </c>
      <c r="H330" s="120"/>
      <c r="I330" s="120"/>
      <c r="J330" s="122">
        <f t="shared" si="7"/>
        <v>230</v>
      </c>
    </row>
    <row r="331" ht="15.75" customHeight="1" spans="1:10">
      <c r="A331" s="116">
        <v>2130316</v>
      </c>
      <c r="B331" s="119" t="s">
        <v>910</v>
      </c>
      <c r="C331" s="114">
        <v>210</v>
      </c>
      <c r="D331" s="114">
        <v>0</v>
      </c>
      <c r="E331" s="114">
        <v>0</v>
      </c>
      <c r="F331" s="114">
        <v>0</v>
      </c>
      <c r="G331" s="115">
        <v>210</v>
      </c>
      <c r="H331" s="120"/>
      <c r="I331" s="120"/>
      <c r="J331" s="122">
        <f t="shared" si="7"/>
        <v>210</v>
      </c>
    </row>
    <row r="332" ht="15.75" customHeight="1" spans="1:10">
      <c r="A332" s="116">
        <v>2130321</v>
      </c>
      <c r="B332" s="119" t="s">
        <v>911</v>
      </c>
      <c r="C332" s="114">
        <v>9</v>
      </c>
      <c r="D332" s="114">
        <v>0</v>
      </c>
      <c r="E332" s="114">
        <v>0</v>
      </c>
      <c r="F332" s="114">
        <v>0</v>
      </c>
      <c r="G332" s="115">
        <v>9</v>
      </c>
      <c r="H332" s="120"/>
      <c r="I332" s="120"/>
      <c r="J332" s="122">
        <f t="shared" si="7"/>
        <v>9</v>
      </c>
    </row>
    <row r="333" ht="15.75" customHeight="1" spans="1:10">
      <c r="A333" s="116">
        <v>2130334</v>
      </c>
      <c r="B333" s="119" t="s">
        <v>912</v>
      </c>
      <c r="C333" s="114">
        <v>600</v>
      </c>
      <c r="D333" s="114">
        <v>0</v>
      </c>
      <c r="E333" s="114">
        <v>0</v>
      </c>
      <c r="F333" s="114">
        <v>0</v>
      </c>
      <c r="G333" s="115">
        <v>600</v>
      </c>
      <c r="H333" s="120"/>
      <c r="I333" s="120"/>
      <c r="J333" s="122">
        <f t="shared" si="7"/>
        <v>600</v>
      </c>
    </row>
    <row r="334" ht="15.75" customHeight="1" spans="1:10">
      <c r="A334" s="116">
        <v>2130399</v>
      </c>
      <c r="B334" s="119" t="s">
        <v>913</v>
      </c>
      <c r="C334" s="114">
        <v>690</v>
      </c>
      <c r="D334" s="114">
        <v>0</v>
      </c>
      <c r="E334" s="114">
        <v>0</v>
      </c>
      <c r="F334" s="114">
        <v>0</v>
      </c>
      <c r="G334" s="115">
        <v>690</v>
      </c>
      <c r="H334" s="120">
        <v>1821</v>
      </c>
      <c r="I334" s="120">
        <f>VLOOKUP(A334,'[4]一般转移支付（表八与表十一差额）'!$A$1:$D$28,4,FALSE)</f>
        <v>1821</v>
      </c>
      <c r="J334" s="122">
        <f t="shared" si="7"/>
        <v>-1131</v>
      </c>
    </row>
    <row r="335" ht="15.75" customHeight="1" spans="1:10">
      <c r="A335" s="116">
        <v>21305</v>
      </c>
      <c r="B335" s="118" t="s">
        <v>914</v>
      </c>
      <c r="C335" s="114">
        <v>3563.11</v>
      </c>
      <c r="D335" s="114">
        <v>146.45</v>
      </c>
      <c r="E335" s="114">
        <v>16.45</v>
      </c>
      <c r="F335" s="114">
        <v>0</v>
      </c>
      <c r="G335" s="115">
        <v>3400.21</v>
      </c>
      <c r="H335" s="120" t="e">
        <f>VLOOKUP(A335,表六!A$6:C$32,3,FALSE)</f>
        <v>#N/A</v>
      </c>
      <c r="I335" s="120"/>
      <c r="J335" s="122" t="e">
        <f t="shared" si="7"/>
        <v>#N/A</v>
      </c>
    </row>
    <row r="336" ht="15.75" customHeight="1" spans="1:10">
      <c r="A336" s="116">
        <v>2130501</v>
      </c>
      <c r="B336" s="119" t="s">
        <v>915</v>
      </c>
      <c r="C336" s="114">
        <v>307.11</v>
      </c>
      <c r="D336" s="114">
        <v>146.45</v>
      </c>
      <c r="E336" s="114">
        <v>16.45</v>
      </c>
      <c r="F336" s="114">
        <v>0</v>
      </c>
      <c r="G336" s="115">
        <v>144.21</v>
      </c>
      <c r="H336" s="120"/>
      <c r="I336" s="120"/>
      <c r="J336" s="122">
        <f t="shared" si="7"/>
        <v>144.21</v>
      </c>
    </row>
    <row r="337" ht="15.75" customHeight="1" spans="1:10">
      <c r="A337" s="116">
        <v>2130504</v>
      </c>
      <c r="B337" s="119" t="s">
        <v>916</v>
      </c>
      <c r="C337" s="114">
        <v>800</v>
      </c>
      <c r="D337" s="114">
        <v>0</v>
      </c>
      <c r="E337" s="114">
        <v>0</v>
      </c>
      <c r="F337" s="114">
        <v>0</v>
      </c>
      <c r="G337" s="115">
        <v>800</v>
      </c>
      <c r="H337" s="120"/>
      <c r="I337" s="120"/>
      <c r="J337" s="122">
        <f t="shared" si="7"/>
        <v>800</v>
      </c>
    </row>
    <row r="338" ht="15.75" customHeight="1" spans="1:10">
      <c r="A338" s="116">
        <v>2130599</v>
      </c>
      <c r="B338" s="119" t="s">
        <v>917</v>
      </c>
      <c r="C338" s="114">
        <v>2456</v>
      </c>
      <c r="D338" s="114">
        <v>0</v>
      </c>
      <c r="E338" s="114">
        <v>0</v>
      </c>
      <c r="F338" s="114">
        <v>0</v>
      </c>
      <c r="G338" s="115">
        <v>2456</v>
      </c>
      <c r="H338" s="120">
        <v>900</v>
      </c>
      <c r="I338" s="120">
        <f>VLOOKUP(A338,'[4]一般转移支付（表八与表十一差额）'!$A$1:$D$28,4,FALSE)</f>
        <v>900</v>
      </c>
      <c r="J338" s="122">
        <f t="shared" si="7"/>
        <v>1556</v>
      </c>
    </row>
    <row r="339" ht="15.75" customHeight="1" spans="1:10">
      <c r="A339" s="116">
        <v>21307</v>
      </c>
      <c r="B339" s="118" t="s">
        <v>918</v>
      </c>
      <c r="C339" s="114">
        <v>7433.73</v>
      </c>
      <c r="D339" s="114">
        <v>0</v>
      </c>
      <c r="E339" s="114">
        <v>200</v>
      </c>
      <c r="F339" s="114">
        <v>0</v>
      </c>
      <c r="G339" s="115">
        <v>7233.73</v>
      </c>
      <c r="H339" s="120"/>
      <c r="I339" s="120"/>
      <c r="J339" s="122">
        <f t="shared" si="7"/>
        <v>7233.73</v>
      </c>
    </row>
    <row r="340" ht="15.75" customHeight="1" spans="1:10">
      <c r="A340" s="116">
        <v>2130701</v>
      </c>
      <c r="B340" s="119" t="s">
        <v>919</v>
      </c>
      <c r="C340" s="114">
        <v>2150</v>
      </c>
      <c r="D340" s="114">
        <v>0</v>
      </c>
      <c r="E340" s="114">
        <v>0</v>
      </c>
      <c r="F340" s="114">
        <v>0</v>
      </c>
      <c r="G340" s="115">
        <v>2150</v>
      </c>
      <c r="H340" s="120"/>
      <c r="I340" s="120"/>
      <c r="J340" s="122">
        <f t="shared" si="7"/>
        <v>2150</v>
      </c>
    </row>
    <row r="341" ht="15.75" customHeight="1" spans="1:10">
      <c r="A341" s="116">
        <v>2130705</v>
      </c>
      <c r="B341" s="119" t="s">
        <v>920</v>
      </c>
      <c r="C341" s="114">
        <v>4777.27</v>
      </c>
      <c r="D341" s="114">
        <v>0</v>
      </c>
      <c r="E341" s="114">
        <v>0</v>
      </c>
      <c r="F341" s="114">
        <v>0</v>
      </c>
      <c r="G341" s="115">
        <v>4777.27</v>
      </c>
      <c r="H341" s="120"/>
      <c r="I341" s="120"/>
      <c r="J341" s="122">
        <f t="shared" si="7"/>
        <v>4777.27</v>
      </c>
    </row>
    <row r="342" ht="15.75" customHeight="1" spans="1:10">
      <c r="A342" s="116">
        <v>2130706</v>
      </c>
      <c r="B342" s="119" t="s">
        <v>921</v>
      </c>
      <c r="C342" s="114">
        <v>376.99</v>
      </c>
      <c r="D342" s="114">
        <v>0</v>
      </c>
      <c r="E342" s="114">
        <v>200</v>
      </c>
      <c r="F342" s="114">
        <v>0</v>
      </c>
      <c r="G342" s="115">
        <v>176.99</v>
      </c>
      <c r="H342" s="120"/>
      <c r="I342" s="120"/>
      <c r="J342" s="122">
        <f t="shared" si="7"/>
        <v>176.99</v>
      </c>
    </row>
    <row r="343" ht="15.75" customHeight="1" spans="1:10">
      <c r="A343" s="116">
        <v>2130799</v>
      </c>
      <c r="B343" s="119" t="s">
        <v>922</v>
      </c>
      <c r="C343" s="114">
        <v>129.47</v>
      </c>
      <c r="D343" s="114">
        <v>0</v>
      </c>
      <c r="E343" s="114">
        <v>0</v>
      </c>
      <c r="F343" s="114">
        <v>0</v>
      </c>
      <c r="G343" s="115">
        <v>129.47</v>
      </c>
      <c r="H343" s="120"/>
      <c r="I343" s="120"/>
      <c r="J343" s="122">
        <f t="shared" si="7"/>
        <v>129.47</v>
      </c>
    </row>
    <row r="344" ht="15.75" customHeight="1" spans="1:10">
      <c r="A344" s="116">
        <v>21308</v>
      </c>
      <c r="B344" s="118" t="s">
        <v>923</v>
      </c>
      <c r="C344" s="114">
        <v>1688.95</v>
      </c>
      <c r="D344" s="114">
        <v>192.67</v>
      </c>
      <c r="E344" s="114">
        <v>23.28</v>
      </c>
      <c r="F344" s="114">
        <v>0</v>
      </c>
      <c r="G344" s="115">
        <v>1473</v>
      </c>
      <c r="H344" s="120" t="e">
        <f>VLOOKUP(A344,表六!A$6:C$32,3,FALSE)</f>
        <v>#N/A</v>
      </c>
      <c r="I344" s="120"/>
      <c r="J344" s="122" t="e">
        <f t="shared" si="7"/>
        <v>#N/A</v>
      </c>
    </row>
    <row r="345" ht="15.75" customHeight="1" spans="1:10">
      <c r="A345" s="116">
        <v>2130803</v>
      </c>
      <c r="B345" s="119" t="s">
        <v>924</v>
      </c>
      <c r="C345" s="114">
        <v>999</v>
      </c>
      <c r="D345" s="114">
        <v>0</v>
      </c>
      <c r="E345" s="114">
        <v>0</v>
      </c>
      <c r="F345" s="114">
        <v>0</v>
      </c>
      <c r="G345" s="115">
        <v>999</v>
      </c>
      <c r="H345" s="120">
        <v>313</v>
      </c>
      <c r="I345" s="120">
        <f>VLOOKUP(A345,'[4]一般转移支付（表八与表十一差额）'!$A$1:$D$28,4,FALSE)</f>
        <v>313</v>
      </c>
      <c r="J345" s="122">
        <f t="shared" si="7"/>
        <v>686</v>
      </c>
    </row>
    <row r="346" ht="15.75" customHeight="1" spans="1:10">
      <c r="A346" s="116">
        <v>2130804</v>
      </c>
      <c r="B346" s="119" t="s">
        <v>925</v>
      </c>
      <c r="C346" s="114">
        <v>160</v>
      </c>
      <c r="D346" s="114">
        <v>0</v>
      </c>
      <c r="E346" s="114">
        <v>0</v>
      </c>
      <c r="F346" s="114">
        <v>0</v>
      </c>
      <c r="G346" s="115">
        <v>160</v>
      </c>
      <c r="H346" s="120"/>
      <c r="I346" s="120"/>
      <c r="J346" s="122">
        <f t="shared" si="7"/>
        <v>160</v>
      </c>
    </row>
    <row r="347" ht="15.75" customHeight="1" spans="1:10">
      <c r="A347" s="116">
        <v>2130899</v>
      </c>
      <c r="B347" s="119" t="s">
        <v>926</v>
      </c>
      <c r="C347" s="114">
        <v>529.95</v>
      </c>
      <c r="D347" s="114">
        <v>192.67</v>
      </c>
      <c r="E347" s="114">
        <v>23.28</v>
      </c>
      <c r="F347" s="114">
        <v>0</v>
      </c>
      <c r="G347" s="115">
        <v>314</v>
      </c>
      <c r="H347" s="120"/>
      <c r="I347" s="120"/>
      <c r="J347" s="122">
        <f t="shared" si="7"/>
        <v>314</v>
      </c>
    </row>
    <row r="348" ht="15.75" customHeight="1" spans="1:10">
      <c r="A348" s="116">
        <v>21399</v>
      </c>
      <c r="B348" s="118" t="s">
        <v>927</v>
      </c>
      <c r="C348" s="114">
        <v>11000</v>
      </c>
      <c r="D348" s="114">
        <v>0</v>
      </c>
      <c r="E348" s="114">
        <v>0</v>
      </c>
      <c r="F348" s="114">
        <v>0</v>
      </c>
      <c r="G348" s="115">
        <v>11000</v>
      </c>
      <c r="H348" s="120" t="e">
        <f>VLOOKUP(A348,表六!A$6:C$32,3,FALSE)</f>
        <v>#N/A</v>
      </c>
      <c r="I348" s="120"/>
      <c r="J348" s="122" t="e">
        <f t="shared" si="7"/>
        <v>#N/A</v>
      </c>
    </row>
    <row r="349" ht="15.75" customHeight="1" spans="1:10">
      <c r="A349" s="116">
        <v>2139999</v>
      </c>
      <c r="B349" s="119" t="s">
        <v>927</v>
      </c>
      <c r="C349" s="114">
        <v>11000</v>
      </c>
      <c r="D349" s="114">
        <v>0</v>
      </c>
      <c r="E349" s="114">
        <v>0</v>
      </c>
      <c r="F349" s="114">
        <v>0</v>
      </c>
      <c r="G349" s="115">
        <v>11000</v>
      </c>
      <c r="H349" s="120">
        <v>241</v>
      </c>
      <c r="I349" s="120" t="e">
        <f>VLOOKUP(A349,'[4]一般转移支付（表八与表十一差额）'!$A$1:$D$28,4,FALSE)</f>
        <v>#N/A</v>
      </c>
      <c r="J349" s="122">
        <f t="shared" si="7"/>
        <v>10759</v>
      </c>
    </row>
    <row r="350" ht="15.75" customHeight="1" spans="1:10">
      <c r="A350" s="116">
        <v>214</v>
      </c>
      <c r="B350" s="117" t="s">
        <v>264</v>
      </c>
      <c r="C350" s="114">
        <f>23414.68-1000</f>
        <v>22414.68</v>
      </c>
      <c r="D350" s="114">
        <v>4807.63</v>
      </c>
      <c r="E350" s="114">
        <v>451.58</v>
      </c>
      <c r="F350" s="114">
        <v>99.83</v>
      </c>
      <c r="G350" s="115">
        <f>18055.64-1000</f>
        <v>17055.64</v>
      </c>
      <c r="H350" s="120"/>
      <c r="I350" s="120"/>
      <c r="J350" s="122">
        <f t="shared" si="7"/>
        <v>17055.64</v>
      </c>
    </row>
    <row r="351" ht="15.75" customHeight="1" spans="1:10">
      <c r="A351" s="116">
        <v>21401</v>
      </c>
      <c r="B351" s="117" t="s">
        <v>928</v>
      </c>
      <c r="C351" s="114">
        <f>15871.68-1000</f>
        <v>14871.68</v>
      </c>
      <c r="D351" s="114">
        <v>4807.63</v>
      </c>
      <c r="E351" s="114">
        <v>451.58</v>
      </c>
      <c r="F351" s="114">
        <v>99.83</v>
      </c>
      <c r="G351" s="115">
        <f>10512.64-1000</f>
        <v>9512.64</v>
      </c>
      <c r="H351" s="120"/>
      <c r="I351" s="120"/>
      <c r="J351" s="122">
        <f t="shared" si="7"/>
        <v>9512.64</v>
      </c>
    </row>
    <row r="352" ht="15.75" customHeight="1" spans="1:10">
      <c r="A352" s="116">
        <v>2140101</v>
      </c>
      <c r="B352" s="117" t="s">
        <v>929</v>
      </c>
      <c r="C352" s="114">
        <v>634</v>
      </c>
      <c r="D352" s="114">
        <v>550.69</v>
      </c>
      <c r="E352" s="114">
        <v>54.35</v>
      </c>
      <c r="F352" s="114">
        <v>25.25</v>
      </c>
      <c r="G352" s="115">
        <v>3.71</v>
      </c>
      <c r="H352" s="120" t="e">
        <f>VLOOKUP(A352,表六!A$6:C$32,3,FALSE)</f>
        <v>#N/A</v>
      </c>
      <c r="I352" s="120"/>
      <c r="J352" s="122" t="e">
        <f t="shared" si="7"/>
        <v>#N/A</v>
      </c>
    </row>
    <row r="353" ht="15.75" customHeight="1" spans="1:10">
      <c r="A353" s="116">
        <v>2140104</v>
      </c>
      <c r="B353" s="118" t="s">
        <v>930</v>
      </c>
      <c r="C353" s="114">
        <f>3732.49-1000</f>
        <v>2732.49</v>
      </c>
      <c r="D353" s="114">
        <v>0</v>
      </c>
      <c r="E353" s="114">
        <v>0</v>
      </c>
      <c r="F353" s="114">
        <v>0</v>
      </c>
      <c r="G353" s="115">
        <f>3732.49-1000</f>
        <v>2732.49</v>
      </c>
      <c r="H353" s="120" t="e">
        <f>VLOOKUP(A353,表六!A$6:C$32,3,FALSE)</f>
        <v>#N/A</v>
      </c>
      <c r="I353" s="120"/>
      <c r="J353" s="122" t="e">
        <f t="shared" si="7"/>
        <v>#N/A</v>
      </c>
    </row>
    <row r="354" ht="15.75" customHeight="1" spans="1:10">
      <c r="A354" s="116">
        <v>2140106</v>
      </c>
      <c r="B354" s="119" t="s">
        <v>931</v>
      </c>
      <c r="C354" s="114">
        <v>3946</v>
      </c>
      <c r="D354" s="114">
        <v>0</v>
      </c>
      <c r="E354" s="114">
        <v>0</v>
      </c>
      <c r="F354" s="114">
        <v>0</v>
      </c>
      <c r="G354" s="115">
        <v>3946</v>
      </c>
      <c r="H354" s="120"/>
      <c r="I354" s="120"/>
      <c r="J354" s="122">
        <f t="shared" ref="J354:J387" si="8">G354-H354</f>
        <v>3946</v>
      </c>
    </row>
    <row r="355" ht="15.75" customHeight="1" spans="1:10">
      <c r="A355" s="116">
        <v>2140112</v>
      </c>
      <c r="B355" s="119" t="s">
        <v>932</v>
      </c>
      <c r="C355" s="114">
        <v>2334.12</v>
      </c>
      <c r="D355" s="114">
        <v>1865.58</v>
      </c>
      <c r="E355" s="114">
        <v>174.67</v>
      </c>
      <c r="F355" s="114">
        <v>11.93</v>
      </c>
      <c r="G355" s="115">
        <v>281.94</v>
      </c>
      <c r="H355" s="120"/>
      <c r="I355" s="120"/>
      <c r="J355" s="122">
        <f t="shared" si="8"/>
        <v>281.94</v>
      </c>
    </row>
    <row r="356" ht="15.75" customHeight="1" spans="1:10">
      <c r="A356" s="116">
        <v>2140199</v>
      </c>
      <c r="B356" s="119" t="s">
        <v>933</v>
      </c>
      <c r="C356" s="114">
        <v>5225.07</v>
      </c>
      <c r="D356" s="114">
        <v>2391.36</v>
      </c>
      <c r="E356" s="114">
        <v>222.56</v>
      </c>
      <c r="F356" s="114">
        <v>62.65</v>
      </c>
      <c r="G356" s="115">
        <v>2548.5</v>
      </c>
      <c r="H356" s="188">
        <v>1911</v>
      </c>
      <c r="I356" s="120" t="e">
        <f>VLOOKUP(A356,'[4]一般转移支付（表八与表十一差额）'!$A$1:$D$28,4,FALSE)</f>
        <v>#N/A</v>
      </c>
      <c r="J356" s="122">
        <f t="shared" si="8"/>
        <v>637.5</v>
      </c>
    </row>
    <row r="357" ht="15.75" customHeight="1" spans="1:10">
      <c r="A357" s="116">
        <v>21402</v>
      </c>
      <c r="B357" s="117" t="s">
        <v>934</v>
      </c>
      <c r="C357" s="114">
        <v>1000</v>
      </c>
      <c r="D357" s="114">
        <v>0</v>
      </c>
      <c r="E357" s="114">
        <v>0</v>
      </c>
      <c r="F357" s="114">
        <v>0</v>
      </c>
      <c r="G357" s="115">
        <v>1000</v>
      </c>
      <c r="H357" s="120"/>
      <c r="I357" s="120"/>
      <c r="J357" s="122">
        <f t="shared" si="8"/>
        <v>1000</v>
      </c>
    </row>
    <row r="358" ht="15.75" customHeight="1" spans="1:10">
      <c r="A358" s="116">
        <v>2140299</v>
      </c>
      <c r="B358" s="119" t="s">
        <v>935</v>
      </c>
      <c r="C358" s="114">
        <v>1000</v>
      </c>
      <c r="D358" s="114">
        <v>0</v>
      </c>
      <c r="E358" s="114">
        <v>0</v>
      </c>
      <c r="F358" s="114">
        <v>0</v>
      </c>
      <c r="G358" s="115">
        <v>1000</v>
      </c>
      <c r="H358" s="120"/>
      <c r="I358" s="120"/>
      <c r="J358" s="122">
        <f t="shared" si="8"/>
        <v>1000</v>
      </c>
    </row>
    <row r="359" ht="15.75" customHeight="1" spans="1:10">
      <c r="A359" s="116">
        <v>21404</v>
      </c>
      <c r="B359" s="118" t="s">
        <v>936</v>
      </c>
      <c r="C359" s="114">
        <v>1992</v>
      </c>
      <c r="D359" s="114">
        <v>0</v>
      </c>
      <c r="E359" s="114">
        <v>0</v>
      </c>
      <c r="F359" s="114">
        <v>0</v>
      </c>
      <c r="G359" s="115">
        <v>1992</v>
      </c>
      <c r="H359" s="120" t="e">
        <f>VLOOKUP(A359,表六!A$6:C$32,3,FALSE)</f>
        <v>#N/A</v>
      </c>
      <c r="I359" s="120"/>
      <c r="J359" s="122" t="e">
        <f t="shared" si="8"/>
        <v>#N/A</v>
      </c>
    </row>
    <row r="360" ht="15.75" customHeight="1" spans="1:10">
      <c r="A360" s="116">
        <v>2140402</v>
      </c>
      <c r="B360" s="119" t="s">
        <v>937</v>
      </c>
      <c r="C360" s="114">
        <v>1992</v>
      </c>
      <c r="D360" s="114">
        <v>0</v>
      </c>
      <c r="E360" s="114">
        <v>0</v>
      </c>
      <c r="F360" s="114">
        <v>0</v>
      </c>
      <c r="G360" s="115">
        <v>1992</v>
      </c>
      <c r="H360" s="188">
        <v>10598</v>
      </c>
      <c r="I360" s="120" t="e">
        <f>VLOOKUP(A360,'[4]一般转移支付（表八与表十一差额）'!$A$1:$D$28,4,FALSE)+1468</f>
        <v>#N/A</v>
      </c>
      <c r="J360" s="122">
        <f t="shared" si="8"/>
        <v>-8606</v>
      </c>
    </row>
    <row r="361" ht="15.75" customHeight="1" spans="1:10">
      <c r="A361" s="116">
        <v>21406</v>
      </c>
      <c r="B361" s="117" t="s">
        <v>938</v>
      </c>
      <c r="C361" s="114">
        <v>3451</v>
      </c>
      <c r="D361" s="114">
        <v>0</v>
      </c>
      <c r="E361" s="114">
        <v>0</v>
      </c>
      <c r="F361" s="114">
        <v>0</v>
      </c>
      <c r="G361" s="115">
        <v>3451</v>
      </c>
      <c r="H361" s="120">
        <v>2265</v>
      </c>
      <c r="I361" s="120" t="e">
        <f>VLOOKUP(A361,'[4]一般转移支付（表八与表十一差额）'!$A$1:$D$28,4,FALSE)</f>
        <v>#N/A</v>
      </c>
      <c r="J361" s="122">
        <f t="shared" si="8"/>
        <v>1186</v>
      </c>
    </row>
    <row r="362" ht="15.75" customHeight="1" spans="1:10">
      <c r="A362" s="116">
        <v>2140602</v>
      </c>
      <c r="B362" s="118" t="s">
        <v>939</v>
      </c>
      <c r="C362" s="114">
        <v>3451</v>
      </c>
      <c r="D362" s="114">
        <v>0</v>
      </c>
      <c r="E362" s="114">
        <v>0</v>
      </c>
      <c r="F362" s="114">
        <v>0</v>
      </c>
      <c r="G362" s="115">
        <v>3451</v>
      </c>
      <c r="H362" s="120"/>
      <c r="I362" s="120"/>
      <c r="J362" s="122">
        <f t="shared" si="8"/>
        <v>3451</v>
      </c>
    </row>
    <row r="363" ht="15.75" customHeight="1" spans="1:10">
      <c r="A363" s="116">
        <v>21499</v>
      </c>
      <c r="B363" s="117" t="s">
        <v>940</v>
      </c>
      <c r="C363" s="114">
        <v>1100</v>
      </c>
      <c r="D363" s="114">
        <v>0</v>
      </c>
      <c r="E363" s="114">
        <v>0</v>
      </c>
      <c r="F363" s="114">
        <v>0</v>
      </c>
      <c r="G363" s="115">
        <v>1100</v>
      </c>
      <c r="H363" s="120"/>
      <c r="I363" s="120"/>
      <c r="J363" s="122">
        <f t="shared" si="8"/>
        <v>1100</v>
      </c>
    </row>
    <row r="364" ht="15.75" customHeight="1" spans="1:10">
      <c r="A364" s="116">
        <v>2149901</v>
      </c>
      <c r="B364" s="117" t="s">
        <v>941</v>
      </c>
      <c r="C364" s="114">
        <v>1100</v>
      </c>
      <c r="D364" s="114">
        <v>0</v>
      </c>
      <c r="E364" s="114">
        <v>0</v>
      </c>
      <c r="F364" s="114">
        <v>0</v>
      </c>
      <c r="G364" s="115">
        <v>1100</v>
      </c>
      <c r="H364" s="120"/>
      <c r="I364" s="120"/>
      <c r="J364" s="122">
        <f t="shared" si="8"/>
        <v>1100</v>
      </c>
    </row>
    <row r="365" ht="15.75" customHeight="1" spans="1:10">
      <c r="A365" s="116">
        <v>215</v>
      </c>
      <c r="B365" s="117" t="s">
        <v>942</v>
      </c>
      <c r="C365" s="114">
        <f>9331.1-1000</f>
        <v>8331.1</v>
      </c>
      <c r="D365" s="114">
        <v>1381.38</v>
      </c>
      <c r="E365" s="114">
        <v>523.09</v>
      </c>
      <c r="F365" s="114">
        <v>31.56</v>
      </c>
      <c r="G365" s="115">
        <f>7395.07-1000</f>
        <v>6395.07</v>
      </c>
      <c r="H365" s="120"/>
      <c r="I365" s="120"/>
      <c r="J365" s="122">
        <f t="shared" si="8"/>
        <v>6395.07</v>
      </c>
    </row>
    <row r="366" ht="15.75" customHeight="1" spans="1:10">
      <c r="A366" s="116">
        <v>21507</v>
      </c>
      <c r="B366" s="117" t="s">
        <v>943</v>
      </c>
      <c r="C366" s="114">
        <v>3429.05</v>
      </c>
      <c r="D366" s="114">
        <v>338.25</v>
      </c>
      <c r="E366" s="114">
        <v>14.49</v>
      </c>
      <c r="F366" s="114">
        <v>16.31</v>
      </c>
      <c r="G366" s="115">
        <v>3060</v>
      </c>
      <c r="H366" s="120"/>
      <c r="I366" s="120"/>
      <c r="J366" s="122">
        <f t="shared" si="8"/>
        <v>3060</v>
      </c>
    </row>
    <row r="367" ht="15.75" customHeight="1" spans="1:10">
      <c r="A367" s="116">
        <v>2150701</v>
      </c>
      <c r="B367" s="119" t="s">
        <v>944</v>
      </c>
      <c r="C367" s="114">
        <v>369.05</v>
      </c>
      <c r="D367" s="114">
        <v>338.25</v>
      </c>
      <c r="E367" s="114">
        <v>14.49</v>
      </c>
      <c r="F367" s="114">
        <v>16.31</v>
      </c>
      <c r="G367" s="115">
        <v>0</v>
      </c>
      <c r="H367" s="120"/>
      <c r="I367" s="120"/>
      <c r="J367" s="122">
        <f t="shared" si="8"/>
        <v>0</v>
      </c>
    </row>
    <row r="368" ht="15.75" customHeight="1" spans="1:10">
      <c r="A368" s="116">
        <v>2150799</v>
      </c>
      <c r="B368" s="118" t="s">
        <v>945</v>
      </c>
      <c r="C368" s="114">
        <v>3060</v>
      </c>
      <c r="D368" s="114">
        <v>0</v>
      </c>
      <c r="E368" s="114">
        <v>0</v>
      </c>
      <c r="F368" s="114">
        <v>0</v>
      </c>
      <c r="G368" s="115">
        <v>3060</v>
      </c>
      <c r="H368" s="120"/>
      <c r="I368" s="120"/>
      <c r="J368" s="122">
        <f t="shared" si="8"/>
        <v>3060</v>
      </c>
    </row>
    <row r="369" ht="15.75" customHeight="1" spans="1:10">
      <c r="A369" s="116">
        <v>21508</v>
      </c>
      <c r="B369" s="117" t="s">
        <v>946</v>
      </c>
      <c r="C369" s="114">
        <f>5902.05-1000</f>
        <v>4902.05</v>
      </c>
      <c r="D369" s="114">
        <v>1043.13</v>
      </c>
      <c r="E369" s="114">
        <v>508.6</v>
      </c>
      <c r="F369" s="114">
        <v>15.25</v>
      </c>
      <c r="G369" s="115">
        <f>4335.07-1000</f>
        <v>3335.07</v>
      </c>
      <c r="H369" s="120"/>
      <c r="I369" s="120"/>
      <c r="J369" s="122">
        <f t="shared" si="8"/>
        <v>3335.07</v>
      </c>
    </row>
    <row r="370" ht="15.75" customHeight="1" spans="1:10">
      <c r="A370" s="116">
        <v>2150801</v>
      </c>
      <c r="B370" s="119" t="s">
        <v>947</v>
      </c>
      <c r="C370" s="114">
        <v>1085.83</v>
      </c>
      <c r="D370" s="114">
        <v>1008.05</v>
      </c>
      <c r="E370" s="114">
        <v>75.3</v>
      </c>
      <c r="F370" s="114">
        <v>2.48</v>
      </c>
      <c r="G370" s="115">
        <v>0</v>
      </c>
      <c r="H370" s="120"/>
      <c r="I370" s="120"/>
      <c r="J370" s="122">
        <f t="shared" si="8"/>
        <v>0</v>
      </c>
    </row>
    <row r="371" ht="15.75" customHeight="1" spans="1:10">
      <c r="A371" s="116">
        <v>2150802</v>
      </c>
      <c r="B371" s="117" t="s">
        <v>948</v>
      </c>
      <c r="C371" s="114">
        <v>12.77</v>
      </c>
      <c r="D371" s="114">
        <v>0</v>
      </c>
      <c r="E371" s="114">
        <v>0</v>
      </c>
      <c r="F371" s="114">
        <v>12.77</v>
      </c>
      <c r="G371" s="115">
        <v>0</v>
      </c>
      <c r="H371" s="120"/>
      <c r="I371" s="120"/>
      <c r="J371" s="122">
        <f t="shared" si="8"/>
        <v>0</v>
      </c>
    </row>
    <row r="372" ht="15.75" customHeight="1" spans="1:10">
      <c r="A372" s="116">
        <v>2150899</v>
      </c>
      <c r="B372" s="118" t="s">
        <v>949</v>
      </c>
      <c r="C372" s="114">
        <f>4803.45-1000</f>
        <v>3803.45</v>
      </c>
      <c r="D372" s="114">
        <v>35.08</v>
      </c>
      <c r="E372" s="114">
        <v>433.3</v>
      </c>
      <c r="F372" s="114">
        <v>0</v>
      </c>
      <c r="G372" s="115">
        <f>4335.07-1000</f>
        <v>3335.07</v>
      </c>
      <c r="H372" s="120"/>
      <c r="I372" s="120"/>
      <c r="J372" s="122">
        <f t="shared" si="8"/>
        <v>3335.07</v>
      </c>
    </row>
    <row r="373" ht="15.75" customHeight="1" spans="1:10">
      <c r="A373" s="116">
        <v>216</v>
      </c>
      <c r="B373" s="117" t="s">
        <v>950</v>
      </c>
      <c r="C373" s="114">
        <v>1395.77</v>
      </c>
      <c r="D373" s="114">
        <v>891.23</v>
      </c>
      <c r="E373" s="114">
        <v>108.6</v>
      </c>
      <c r="F373" s="114">
        <v>28.02</v>
      </c>
      <c r="G373" s="115">
        <v>367.92</v>
      </c>
      <c r="H373" s="120"/>
      <c r="I373" s="120"/>
      <c r="J373" s="122">
        <f t="shared" si="8"/>
        <v>367.92</v>
      </c>
    </row>
    <row r="374" ht="15.75" customHeight="1" spans="1:10">
      <c r="A374" s="116">
        <v>21602</v>
      </c>
      <c r="B374" s="117" t="s">
        <v>951</v>
      </c>
      <c r="C374" s="114">
        <v>1395.77</v>
      </c>
      <c r="D374" s="114">
        <v>891.23</v>
      </c>
      <c r="E374" s="114">
        <v>108.6</v>
      </c>
      <c r="F374" s="114">
        <v>28.02</v>
      </c>
      <c r="G374" s="115">
        <v>367.92</v>
      </c>
      <c r="H374" s="120"/>
      <c r="I374" s="120"/>
      <c r="J374" s="122">
        <f t="shared" si="8"/>
        <v>367.92</v>
      </c>
    </row>
    <row r="375" ht="15.75" customHeight="1" spans="1:10">
      <c r="A375" s="116">
        <v>2160201</v>
      </c>
      <c r="B375" s="119" t="s">
        <v>952</v>
      </c>
      <c r="C375" s="114">
        <v>485.74</v>
      </c>
      <c r="D375" s="114">
        <v>396.28</v>
      </c>
      <c r="E375" s="114">
        <v>37.45</v>
      </c>
      <c r="F375" s="114">
        <v>27.33</v>
      </c>
      <c r="G375" s="115">
        <v>24.68</v>
      </c>
      <c r="H375" s="120"/>
      <c r="I375" s="120"/>
      <c r="J375" s="122">
        <f t="shared" si="8"/>
        <v>24.68</v>
      </c>
    </row>
    <row r="376" ht="15.75" customHeight="1" spans="1:10">
      <c r="A376" s="116">
        <v>2160250</v>
      </c>
      <c r="B376" s="117" t="s">
        <v>953</v>
      </c>
      <c r="C376" s="114">
        <v>610.03</v>
      </c>
      <c r="D376" s="114">
        <v>494.95</v>
      </c>
      <c r="E376" s="114">
        <v>71.15</v>
      </c>
      <c r="F376" s="114">
        <v>0.69</v>
      </c>
      <c r="G376" s="115">
        <v>43.24</v>
      </c>
      <c r="H376" s="120"/>
      <c r="I376" s="120"/>
      <c r="J376" s="122">
        <f t="shared" si="8"/>
        <v>43.24</v>
      </c>
    </row>
    <row r="377" ht="15.75" customHeight="1" spans="1:10">
      <c r="A377" s="116">
        <v>2160299</v>
      </c>
      <c r="B377" s="118" t="s">
        <v>954</v>
      </c>
      <c r="C377" s="114">
        <v>300</v>
      </c>
      <c r="D377" s="114">
        <v>0</v>
      </c>
      <c r="E377" s="114">
        <v>0</v>
      </c>
      <c r="F377" s="114">
        <v>0</v>
      </c>
      <c r="G377" s="115">
        <v>300</v>
      </c>
      <c r="H377" s="120"/>
      <c r="I377" s="120"/>
      <c r="J377" s="122">
        <f t="shared" si="8"/>
        <v>300</v>
      </c>
    </row>
    <row r="378" ht="15.75" customHeight="1" spans="1:10">
      <c r="A378" s="116">
        <v>217</v>
      </c>
      <c r="B378" s="117" t="s">
        <v>955</v>
      </c>
      <c r="C378" s="114">
        <v>15</v>
      </c>
      <c r="D378" s="114">
        <v>0</v>
      </c>
      <c r="E378" s="114">
        <v>0</v>
      </c>
      <c r="F378" s="114">
        <v>0</v>
      </c>
      <c r="G378" s="115">
        <v>15</v>
      </c>
      <c r="H378" s="120"/>
      <c r="I378" s="120"/>
      <c r="J378" s="122">
        <f t="shared" si="8"/>
        <v>15</v>
      </c>
    </row>
    <row r="379" ht="15.75" customHeight="1" spans="1:10">
      <c r="A379" s="116">
        <v>21702</v>
      </c>
      <c r="B379" s="117" t="s">
        <v>956</v>
      </c>
      <c r="C379" s="114">
        <v>15</v>
      </c>
      <c r="D379" s="114">
        <v>0</v>
      </c>
      <c r="E379" s="114">
        <v>0</v>
      </c>
      <c r="F379" s="114">
        <v>0</v>
      </c>
      <c r="G379" s="115">
        <v>15</v>
      </c>
      <c r="H379" s="120"/>
      <c r="I379" s="120"/>
      <c r="J379" s="122">
        <f t="shared" si="8"/>
        <v>15</v>
      </c>
    </row>
    <row r="380" ht="15.75" customHeight="1" spans="1:10">
      <c r="A380" s="116">
        <v>2170299</v>
      </c>
      <c r="B380" s="118" t="s">
        <v>957</v>
      </c>
      <c r="C380" s="114">
        <v>15</v>
      </c>
      <c r="D380" s="114">
        <v>0</v>
      </c>
      <c r="E380" s="114">
        <v>0</v>
      </c>
      <c r="F380" s="114">
        <v>0</v>
      </c>
      <c r="G380" s="115">
        <v>15</v>
      </c>
      <c r="H380" s="120"/>
      <c r="I380" s="120"/>
      <c r="J380" s="122">
        <f t="shared" si="8"/>
        <v>15</v>
      </c>
    </row>
    <row r="381" ht="15.75" customHeight="1" spans="1:10">
      <c r="A381" s="112">
        <v>219</v>
      </c>
      <c r="B381" s="117" t="s">
        <v>958</v>
      </c>
      <c r="C381" s="114">
        <v>450</v>
      </c>
      <c r="D381" s="114">
        <v>0</v>
      </c>
      <c r="E381" s="114">
        <v>0</v>
      </c>
      <c r="F381" s="114">
        <v>0</v>
      </c>
      <c r="G381" s="115">
        <v>450</v>
      </c>
      <c r="H381" s="120"/>
      <c r="I381" s="120"/>
      <c r="J381" s="122">
        <f t="shared" si="8"/>
        <v>450</v>
      </c>
    </row>
    <row r="382" ht="15.75" customHeight="1" spans="1:10">
      <c r="A382" s="116">
        <v>21999</v>
      </c>
      <c r="B382" s="117" t="s">
        <v>959</v>
      </c>
      <c r="C382" s="114">
        <v>450</v>
      </c>
      <c r="D382" s="114">
        <v>0</v>
      </c>
      <c r="E382" s="114">
        <v>0</v>
      </c>
      <c r="F382" s="114">
        <v>0</v>
      </c>
      <c r="G382" s="115">
        <v>450</v>
      </c>
      <c r="H382" s="120"/>
      <c r="I382" s="120"/>
      <c r="J382" s="122">
        <f t="shared" si="8"/>
        <v>450</v>
      </c>
    </row>
    <row r="383" ht="15.75" customHeight="1" spans="1:10">
      <c r="A383" s="116">
        <v>220</v>
      </c>
      <c r="B383" s="117" t="s">
        <v>960</v>
      </c>
      <c r="C383" s="114">
        <v>10710.95</v>
      </c>
      <c r="D383" s="114">
        <v>8577.66</v>
      </c>
      <c r="E383" s="114">
        <v>930.65</v>
      </c>
      <c r="F383" s="114">
        <v>35.14</v>
      </c>
      <c r="G383" s="115">
        <v>1167.5</v>
      </c>
      <c r="H383" s="120"/>
      <c r="I383" s="120"/>
      <c r="J383" s="122">
        <f t="shared" si="8"/>
        <v>1167.5</v>
      </c>
    </row>
    <row r="384" ht="15.75" customHeight="1" spans="1:10">
      <c r="A384" s="116">
        <v>22001</v>
      </c>
      <c r="B384" s="117" t="s">
        <v>961</v>
      </c>
      <c r="C384" s="114">
        <v>10544.17</v>
      </c>
      <c r="D384" s="114">
        <v>8479.77</v>
      </c>
      <c r="E384" s="114">
        <v>922.89</v>
      </c>
      <c r="F384" s="114">
        <v>35.01</v>
      </c>
      <c r="G384" s="115">
        <v>1106.5</v>
      </c>
      <c r="H384" s="120"/>
      <c r="I384" s="120"/>
      <c r="J384" s="122">
        <f t="shared" si="8"/>
        <v>1106.5</v>
      </c>
    </row>
    <row r="385" ht="15.75" customHeight="1" spans="1:10">
      <c r="A385" s="116">
        <v>2200101</v>
      </c>
      <c r="B385" s="119" t="s">
        <v>962</v>
      </c>
      <c r="C385" s="114">
        <v>9437.67</v>
      </c>
      <c r="D385" s="114">
        <v>8479.77</v>
      </c>
      <c r="E385" s="114">
        <v>922.89</v>
      </c>
      <c r="F385" s="114">
        <v>35.01</v>
      </c>
      <c r="G385" s="115">
        <v>0</v>
      </c>
      <c r="H385" s="120"/>
      <c r="I385" s="120"/>
      <c r="J385" s="122">
        <f t="shared" si="8"/>
        <v>0</v>
      </c>
    </row>
    <row r="386" ht="15.75" customHeight="1" spans="1:10">
      <c r="A386" s="116">
        <v>2200102</v>
      </c>
      <c r="B386" s="119" t="s">
        <v>963</v>
      </c>
      <c r="C386" s="114">
        <v>250</v>
      </c>
      <c r="D386" s="114">
        <v>0</v>
      </c>
      <c r="E386" s="114">
        <v>0</v>
      </c>
      <c r="F386" s="114">
        <v>0</v>
      </c>
      <c r="G386" s="115">
        <v>250</v>
      </c>
      <c r="H386" s="120"/>
      <c r="I386" s="120"/>
      <c r="J386" s="122">
        <f t="shared" si="8"/>
        <v>250</v>
      </c>
    </row>
    <row r="387" ht="15.75" customHeight="1" spans="1:10">
      <c r="A387" s="116">
        <v>2200104</v>
      </c>
      <c r="B387" s="119" t="s">
        <v>964</v>
      </c>
      <c r="C387" s="114">
        <v>97.5</v>
      </c>
      <c r="D387" s="114">
        <v>0</v>
      </c>
      <c r="E387" s="114">
        <v>0</v>
      </c>
      <c r="F387" s="114">
        <v>0</v>
      </c>
      <c r="G387" s="115">
        <v>97.5</v>
      </c>
      <c r="H387" s="120"/>
      <c r="I387" s="120"/>
      <c r="J387" s="122">
        <f t="shared" si="8"/>
        <v>97.5</v>
      </c>
    </row>
    <row r="388" ht="15.75" customHeight="1" spans="1:10">
      <c r="A388" s="116">
        <v>2200106</v>
      </c>
      <c r="B388" s="119" t="s">
        <v>965</v>
      </c>
      <c r="C388" s="114">
        <v>274</v>
      </c>
      <c r="D388" s="114">
        <v>0</v>
      </c>
      <c r="E388" s="114">
        <v>0</v>
      </c>
      <c r="F388" s="114">
        <v>0</v>
      </c>
      <c r="G388" s="115">
        <v>274</v>
      </c>
      <c r="H388" s="120"/>
      <c r="I388" s="120"/>
      <c r="J388" s="122">
        <f t="shared" ref="J388:J423" si="9">G388-H388</f>
        <v>274</v>
      </c>
    </row>
    <row r="389" ht="15.75" customHeight="1" spans="1:10">
      <c r="A389" s="116">
        <v>2200108</v>
      </c>
      <c r="B389" s="119" t="s">
        <v>966</v>
      </c>
      <c r="C389" s="114">
        <v>115</v>
      </c>
      <c r="D389" s="114">
        <v>0</v>
      </c>
      <c r="E389" s="114">
        <v>0</v>
      </c>
      <c r="F389" s="114">
        <v>0</v>
      </c>
      <c r="G389" s="115">
        <v>115</v>
      </c>
      <c r="H389" s="120"/>
      <c r="I389" s="120"/>
      <c r="J389" s="122">
        <f t="shared" si="9"/>
        <v>115</v>
      </c>
    </row>
    <row r="390" ht="15.75" customHeight="1" spans="1:10">
      <c r="A390" s="116">
        <v>2200109</v>
      </c>
      <c r="B390" s="119" t="s">
        <v>967</v>
      </c>
      <c r="C390" s="114">
        <v>85</v>
      </c>
      <c r="D390" s="114">
        <v>0</v>
      </c>
      <c r="E390" s="114">
        <v>0</v>
      </c>
      <c r="F390" s="114">
        <v>0</v>
      </c>
      <c r="G390" s="115">
        <v>85</v>
      </c>
      <c r="H390" s="120"/>
      <c r="I390" s="120"/>
      <c r="J390" s="122">
        <f t="shared" si="9"/>
        <v>85</v>
      </c>
    </row>
    <row r="391" ht="15.75" customHeight="1" spans="1:10">
      <c r="A391" s="116">
        <v>2200112</v>
      </c>
      <c r="B391" s="119" t="s">
        <v>968</v>
      </c>
      <c r="C391" s="114">
        <v>25</v>
      </c>
      <c r="D391" s="114">
        <v>0</v>
      </c>
      <c r="E391" s="114">
        <v>0</v>
      </c>
      <c r="F391" s="114">
        <v>0</v>
      </c>
      <c r="G391" s="115">
        <v>25</v>
      </c>
      <c r="H391" s="120"/>
      <c r="I391" s="120"/>
      <c r="J391" s="122">
        <f t="shared" si="9"/>
        <v>25</v>
      </c>
    </row>
    <row r="392" ht="15.75" customHeight="1" spans="1:10">
      <c r="A392" s="116">
        <v>2200114</v>
      </c>
      <c r="B392" s="119" t="s">
        <v>969</v>
      </c>
      <c r="C392" s="114">
        <v>45</v>
      </c>
      <c r="D392" s="114">
        <v>0</v>
      </c>
      <c r="E392" s="114">
        <v>0</v>
      </c>
      <c r="F392" s="114">
        <v>0</v>
      </c>
      <c r="G392" s="115">
        <v>45</v>
      </c>
      <c r="H392" s="120"/>
      <c r="I392" s="120"/>
      <c r="J392" s="122">
        <f t="shared" si="9"/>
        <v>45</v>
      </c>
    </row>
    <row r="393" ht="15.75" customHeight="1" spans="1:10">
      <c r="A393" s="116">
        <v>2200129</v>
      </c>
      <c r="B393" s="119" t="s">
        <v>970</v>
      </c>
      <c r="C393" s="114">
        <v>10</v>
      </c>
      <c r="D393" s="114">
        <v>0</v>
      </c>
      <c r="E393" s="114">
        <v>0</v>
      </c>
      <c r="F393" s="114">
        <v>0</v>
      </c>
      <c r="G393" s="115">
        <v>10</v>
      </c>
      <c r="H393" s="120"/>
      <c r="I393" s="120"/>
      <c r="J393" s="122">
        <f t="shared" si="9"/>
        <v>10</v>
      </c>
    </row>
    <row r="394" ht="15.75" customHeight="1" spans="1:10">
      <c r="A394" s="116">
        <v>2200150</v>
      </c>
      <c r="B394" s="119" t="s">
        <v>971</v>
      </c>
      <c r="C394" s="114">
        <v>205</v>
      </c>
      <c r="D394" s="114">
        <v>0</v>
      </c>
      <c r="E394" s="114">
        <v>0</v>
      </c>
      <c r="F394" s="114">
        <v>0</v>
      </c>
      <c r="G394" s="115">
        <v>205</v>
      </c>
      <c r="H394" s="120"/>
      <c r="I394" s="120"/>
      <c r="J394" s="122">
        <f t="shared" si="9"/>
        <v>205</v>
      </c>
    </row>
    <row r="395" ht="15.75" customHeight="1" spans="1:10">
      <c r="A395" s="116">
        <v>22005</v>
      </c>
      <c r="B395" s="118" t="s">
        <v>972</v>
      </c>
      <c r="C395" s="114">
        <v>166.78</v>
      </c>
      <c r="D395" s="114">
        <v>97.89</v>
      </c>
      <c r="E395" s="114">
        <v>7.76</v>
      </c>
      <c r="F395" s="114">
        <v>0.13</v>
      </c>
      <c r="G395" s="115">
        <v>61</v>
      </c>
      <c r="H395" s="120"/>
      <c r="I395" s="120"/>
      <c r="J395" s="122">
        <f t="shared" si="9"/>
        <v>61</v>
      </c>
    </row>
    <row r="396" ht="15.75" customHeight="1" spans="1:10">
      <c r="A396" s="116">
        <v>2200504</v>
      </c>
      <c r="B396" s="119" t="s">
        <v>973</v>
      </c>
      <c r="C396" s="114">
        <v>166.78</v>
      </c>
      <c r="D396" s="114">
        <v>97.89</v>
      </c>
      <c r="E396" s="114">
        <v>7.76</v>
      </c>
      <c r="F396" s="114">
        <v>0.13</v>
      </c>
      <c r="G396" s="115">
        <v>61</v>
      </c>
      <c r="H396" s="120"/>
      <c r="I396" s="120"/>
      <c r="J396" s="122">
        <f t="shared" si="9"/>
        <v>61</v>
      </c>
    </row>
    <row r="397" ht="15.75" customHeight="1" spans="1:10">
      <c r="A397" s="116">
        <v>221</v>
      </c>
      <c r="B397" s="113" t="s">
        <v>272</v>
      </c>
      <c r="C397" s="114">
        <f>1963+12360+2649</f>
        <v>16972</v>
      </c>
      <c r="D397" s="114">
        <v>0</v>
      </c>
      <c r="E397" s="114">
        <v>0</v>
      </c>
      <c r="F397" s="114">
        <v>0</v>
      </c>
      <c r="G397" s="115">
        <f>1963+12360+2649</f>
        <v>16972</v>
      </c>
      <c r="H397" s="120" t="e">
        <f>VLOOKUP(A397,表六!A$6:C$32,3,FALSE)</f>
        <v>#N/A</v>
      </c>
      <c r="I397" s="120"/>
      <c r="J397" s="122" t="e">
        <f t="shared" si="9"/>
        <v>#N/A</v>
      </c>
    </row>
    <row r="398" ht="15.75" customHeight="1" spans="1:10">
      <c r="A398" s="116">
        <v>22101</v>
      </c>
      <c r="B398" s="118" t="s">
        <v>974</v>
      </c>
      <c r="C398" s="114">
        <f>1963+12360+2649</f>
        <v>16972</v>
      </c>
      <c r="D398" s="114">
        <v>0</v>
      </c>
      <c r="E398" s="114">
        <v>0</v>
      </c>
      <c r="F398" s="114">
        <v>0</v>
      </c>
      <c r="G398" s="115">
        <f>1963+12360+2649</f>
        <v>16972</v>
      </c>
      <c r="H398" s="120" t="e">
        <f>VLOOKUP(A398,表六!A$6:C$32,3,FALSE)</f>
        <v>#N/A</v>
      </c>
      <c r="I398" s="120"/>
      <c r="J398" s="122" t="e">
        <f t="shared" si="9"/>
        <v>#N/A</v>
      </c>
    </row>
    <row r="399" ht="15.75" customHeight="1" spans="1:10">
      <c r="A399" s="116">
        <v>2210103</v>
      </c>
      <c r="B399" s="119" t="s">
        <v>975</v>
      </c>
      <c r="C399" s="114">
        <f>1529+2649</f>
        <v>4178</v>
      </c>
      <c r="D399" s="114">
        <v>0</v>
      </c>
      <c r="E399" s="114">
        <v>0</v>
      </c>
      <c r="F399" s="114">
        <v>0</v>
      </c>
      <c r="G399" s="115">
        <f>1529+2649</f>
        <v>4178</v>
      </c>
      <c r="H399" s="120">
        <v>4451</v>
      </c>
      <c r="I399" s="120" t="e">
        <f>VLOOKUP(A399,'[4]一般转移支付（表八与表十一差额）'!$A$1:$D$28,4,FALSE)</f>
        <v>#N/A</v>
      </c>
      <c r="J399" s="122">
        <f t="shared" si="9"/>
        <v>-273</v>
      </c>
    </row>
    <row r="400" ht="15.75" customHeight="1" spans="1:10">
      <c r="A400" s="116">
        <v>2210199</v>
      </c>
      <c r="B400" s="117" t="s">
        <v>976</v>
      </c>
      <c r="C400" s="114">
        <f>434+12360</f>
        <v>12794</v>
      </c>
      <c r="D400" s="114">
        <v>0</v>
      </c>
      <c r="E400" s="114">
        <v>0</v>
      </c>
      <c r="F400" s="114">
        <v>0</v>
      </c>
      <c r="G400" s="115">
        <f>434+12360</f>
        <v>12794</v>
      </c>
      <c r="H400" s="120"/>
      <c r="I400" s="120"/>
      <c r="J400" s="122">
        <f t="shared" si="9"/>
        <v>12794</v>
      </c>
    </row>
    <row r="401" ht="15.75" customHeight="1" spans="1:10">
      <c r="A401" s="116">
        <v>222</v>
      </c>
      <c r="B401" s="117" t="s">
        <v>276</v>
      </c>
      <c r="C401" s="114">
        <v>3990</v>
      </c>
      <c r="D401" s="114">
        <v>0</v>
      </c>
      <c r="E401" s="114">
        <v>0</v>
      </c>
      <c r="F401" s="114">
        <v>0</v>
      </c>
      <c r="G401" s="115">
        <v>3990</v>
      </c>
      <c r="H401" s="120"/>
      <c r="I401" s="120"/>
      <c r="J401" s="122">
        <f t="shared" si="9"/>
        <v>3990</v>
      </c>
    </row>
    <row r="402" ht="15.75" customHeight="1" spans="1:10">
      <c r="A402" s="116">
        <v>22201</v>
      </c>
      <c r="B402" s="117" t="s">
        <v>977</v>
      </c>
      <c r="C402" s="114">
        <v>3990</v>
      </c>
      <c r="D402" s="114">
        <v>0</v>
      </c>
      <c r="E402" s="114">
        <v>0</v>
      </c>
      <c r="F402" s="114">
        <v>0</v>
      </c>
      <c r="G402" s="115">
        <v>3990</v>
      </c>
      <c r="H402" s="120"/>
      <c r="I402" s="120"/>
      <c r="J402" s="122">
        <f t="shared" si="9"/>
        <v>3990</v>
      </c>
    </row>
    <row r="403" ht="15.75" customHeight="1" spans="1:10">
      <c r="A403" s="116">
        <v>2220115</v>
      </c>
      <c r="B403" s="119" t="s">
        <v>978</v>
      </c>
      <c r="C403" s="114">
        <v>998</v>
      </c>
      <c r="D403" s="114">
        <v>0</v>
      </c>
      <c r="E403" s="114">
        <v>0</v>
      </c>
      <c r="F403" s="114">
        <v>0</v>
      </c>
      <c r="G403" s="115">
        <v>998</v>
      </c>
      <c r="H403" s="120"/>
      <c r="I403" s="120"/>
      <c r="J403" s="122">
        <f t="shared" si="9"/>
        <v>998</v>
      </c>
    </row>
    <row r="404" ht="15.75" customHeight="1" spans="1:10">
      <c r="A404" s="116">
        <v>2220199</v>
      </c>
      <c r="B404" s="119" t="s">
        <v>979</v>
      </c>
      <c r="C404" s="114">
        <v>2992</v>
      </c>
      <c r="D404" s="114">
        <v>0</v>
      </c>
      <c r="E404" s="114">
        <v>0</v>
      </c>
      <c r="F404" s="114">
        <v>0</v>
      </c>
      <c r="G404" s="115">
        <v>2992</v>
      </c>
      <c r="H404" s="120"/>
      <c r="I404" s="120"/>
      <c r="J404" s="122">
        <f t="shared" si="9"/>
        <v>2992</v>
      </c>
    </row>
    <row r="405" ht="15.75" customHeight="1" spans="1:10">
      <c r="A405" s="116">
        <v>224</v>
      </c>
      <c r="B405" s="117" t="s">
        <v>280</v>
      </c>
      <c r="C405" s="114">
        <v>6018.48</v>
      </c>
      <c r="D405" s="114">
        <v>1284.52</v>
      </c>
      <c r="E405" s="114">
        <v>218.36</v>
      </c>
      <c r="F405" s="114">
        <v>2.55</v>
      </c>
      <c r="G405" s="115">
        <v>4513.05</v>
      </c>
      <c r="H405" s="120"/>
      <c r="I405" s="120"/>
      <c r="J405" s="122">
        <f t="shared" si="9"/>
        <v>4513.05</v>
      </c>
    </row>
    <row r="406" ht="15.75" customHeight="1" spans="1:10">
      <c r="A406" s="116">
        <v>22401</v>
      </c>
      <c r="B406" s="118" t="s">
        <v>980</v>
      </c>
      <c r="C406" s="114">
        <v>3039.48</v>
      </c>
      <c r="D406" s="114">
        <v>1284.52</v>
      </c>
      <c r="E406" s="114">
        <v>193.36</v>
      </c>
      <c r="F406" s="114">
        <v>2.55</v>
      </c>
      <c r="G406" s="115">
        <v>1559.05</v>
      </c>
      <c r="H406" s="120"/>
      <c r="I406" s="120"/>
      <c r="J406" s="122">
        <f t="shared" si="9"/>
        <v>1559.05</v>
      </c>
    </row>
    <row r="407" ht="15.75" customHeight="1" spans="1:10">
      <c r="A407" s="116">
        <v>2240101</v>
      </c>
      <c r="B407" s="119" t="s">
        <v>672</v>
      </c>
      <c r="C407" s="114">
        <v>1439.43</v>
      </c>
      <c r="D407" s="114">
        <v>1284.52</v>
      </c>
      <c r="E407" s="114">
        <v>143.36</v>
      </c>
      <c r="F407" s="114">
        <v>2.55</v>
      </c>
      <c r="G407" s="115">
        <v>9</v>
      </c>
      <c r="H407" s="120"/>
      <c r="I407" s="120"/>
      <c r="J407" s="122">
        <f t="shared" si="9"/>
        <v>9</v>
      </c>
    </row>
    <row r="408" ht="15.75" customHeight="1" spans="1:10">
      <c r="A408" s="116">
        <v>2240106</v>
      </c>
      <c r="B408" s="119" t="s">
        <v>981</v>
      </c>
      <c r="C408" s="114">
        <v>795.05</v>
      </c>
      <c r="D408" s="114">
        <v>0</v>
      </c>
      <c r="E408" s="114">
        <v>50</v>
      </c>
      <c r="F408" s="114">
        <v>0</v>
      </c>
      <c r="G408" s="115">
        <v>745.05</v>
      </c>
      <c r="H408" s="120"/>
      <c r="I408" s="120"/>
      <c r="J408" s="122">
        <f t="shared" si="9"/>
        <v>745.05</v>
      </c>
    </row>
    <row r="409" ht="15.75" customHeight="1" spans="1:10">
      <c r="A409" s="116">
        <v>2240108</v>
      </c>
      <c r="B409" s="118" t="s">
        <v>982</v>
      </c>
      <c r="C409" s="114">
        <v>60</v>
      </c>
      <c r="D409" s="114">
        <v>0</v>
      </c>
      <c r="E409" s="114">
        <v>0</v>
      </c>
      <c r="F409" s="114">
        <v>0</v>
      </c>
      <c r="G409" s="115">
        <v>60</v>
      </c>
      <c r="H409" s="120"/>
      <c r="I409" s="120"/>
      <c r="J409" s="122">
        <f t="shared" si="9"/>
        <v>60</v>
      </c>
    </row>
    <row r="410" ht="15.75" customHeight="1" spans="1:10">
      <c r="A410" s="116">
        <v>2240109</v>
      </c>
      <c r="B410" s="119" t="s">
        <v>983</v>
      </c>
      <c r="C410" s="114">
        <v>10</v>
      </c>
      <c r="D410" s="114">
        <v>0</v>
      </c>
      <c r="E410" s="114">
        <v>0</v>
      </c>
      <c r="F410" s="114">
        <v>0</v>
      </c>
      <c r="G410" s="115">
        <v>10</v>
      </c>
      <c r="H410" s="120"/>
      <c r="I410" s="120"/>
      <c r="J410" s="122">
        <f t="shared" si="9"/>
        <v>10</v>
      </c>
    </row>
    <row r="411" ht="15.75" customHeight="1" spans="1:10">
      <c r="A411" s="116">
        <v>2240199</v>
      </c>
      <c r="B411" s="119" t="s">
        <v>984</v>
      </c>
      <c r="C411" s="114">
        <v>735</v>
      </c>
      <c r="D411" s="114">
        <v>0</v>
      </c>
      <c r="E411" s="114">
        <v>0</v>
      </c>
      <c r="F411" s="114">
        <v>0</v>
      </c>
      <c r="G411" s="115">
        <v>735</v>
      </c>
      <c r="H411" s="120"/>
      <c r="I411" s="120"/>
      <c r="J411" s="122">
        <f t="shared" si="9"/>
        <v>735</v>
      </c>
    </row>
    <row r="412" ht="15.75" customHeight="1" spans="1:10">
      <c r="A412" s="116">
        <v>22402</v>
      </c>
      <c r="B412" s="118" t="s">
        <v>985</v>
      </c>
      <c r="C412" s="114">
        <v>1590</v>
      </c>
      <c r="D412" s="114">
        <v>0</v>
      </c>
      <c r="E412" s="114">
        <v>0</v>
      </c>
      <c r="F412" s="114">
        <v>0</v>
      </c>
      <c r="G412" s="115">
        <v>1590</v>
      </c>
      <c r="H412" s="120"/>
      <c r="I412" s="120"/>
      <c r="J412" s="122">
        <f t="shared" si="9"/>
        <v>1590</v>
      </c>
    </row>
    <row r="413" ht="15.75" customHeight="1" spans="1:10">
      <c r="A413" s="116">
        <v>2240204</v>
      </c>
      <c r="B413" s="119" t="s">
        <v>986</v>
      </c>
      <c r="C413" s="114">
        <v>445</v>
      </c>
      <c r="D413" s="114">
        <v>0</v>
      </c>
      <c r="E413" s="114">
        <v>0</v>
      </c>
      <c r="F413" s="114">
        <v>0</v>
      </c>
      <c r="G413" s="115">
        <v>445</v>
      </c>
      <c r="H413" s="120"/>
      <c r="I413" s="120"/>
      <c r="J413" s="122">
        <f t="shared" si="9"/>
        <v>445</v>
      </c>
    </row>
    <row r="414" ht="15.75" customHeight="1" spans="1:10">
      <c r="A414" s="116">
        <v>2240299</v>
      </c>
      <c r="B414" s="117" t="s">
        <v>987</v>
      </c>
      <c r="C414" s="114">
        <v>1145</v>
      </c>
      <c r="D414" s="114">
        <v>0</v>
      </c>
      <c r="E414" s="114">
        <v>0</v>
      </c>
      <c r="F414" s="114">
        <v>0</v>
      </c>
      <c r="G414" s="115">
        <v>1145</v>
      </c>
      <c r="H414" s="120"/>
      <c r="I414" s="120"/>
      <c r="J414" s="122">
        <f t="shared" si="9"/>
        <v>1145</v>
      </c>
    </row>
    <row r="415" ht="15.75" customHeight="1" spans="1:10">
      <c r="A415" s="116">
        <v>22403</v>
      </c>
      <c r="B415" s="117" t="s">
        <v>988</v>
      </c>
      <c r="C415" s="114">
        <v>94</v>
      </c>
      <c r="D415" s="114">
        <v>0</v>
      </c>
      <c r="E415" s="114">
        <v>0</v>
      </c>
      <c r="F415" s="114">
        <v>0</v>
      </c>
      <c r="G415" s="115">
        <v>94</v>
      </c>
      <c r="H415" s="120"/>
      <c r="I415" s="120"/>
      <c r="J415" s="122">
        <f t="shared" si="9"/>
        <v>94</v>
      </c>
    </row>
    <row r="416" ht="15.75" customHeight="1" spans="1:10">
      <c r="A416" s="189">
        <v>2240301</v>
      </c>
      <c r="B416" s="118" t="s">
        <v>989</v>
      </c>
      <c r="C416" s="114">
        <v>94</v>
      </c>
      <c r="D416" s="114">
        <v>0</v>
      </c>
      <c r="E416" s="114">
        <v>0</v>
      </c>
      <c r="F416" s="114">
        <v>0</v>
      </c>
      <c r="G416" s="115">
        <v>94</v>
      </c>
      <c r="H416" s="120"/>
      <c r="I416" s="120"/>
      <c r="J416" s="122">
        <f t="shared" si="9"/>
        <v>94</v>
      </c>
    </row>
    <row r="417" ht="15.75" customHeight="1" spans="1:10">
      <c r="A417" s="189">
        <v>22406</v>
      </c>
      <c r="B417" s="118" t="s">
        <v>990</v>
      </c>
      <c r="C417" s="114">
        <v>1260</v>
      </c>
      <c r="D417" s="114">
        <v>0</v>
      </c>
      <c r="E417" s="114">
        <v>25</v>
      </c>
      <c r="F417" s="114">
        <v>0</v>
      </c>
      <c r="G417" s="115">
        <v>1235</v>
      </c>
      <c r="H417" s="120"/>
      <c r="I417" s="120"/>
      <c r="J417" s="122">
        <f t="shared" si="9"/>
        <v>1235</v>
      </c>
    </row>
    <row r="418" ht="15.75" customHeight="1" spans="1:10">
      <c r="A418" s="189">
        <v>2240601</v>
      </c>
      <c r="B418" s="119" t="s">
        <v>991</v>
      </c>
      <c r="C418" s="114">
        <v>1185</v>
      </c>
      <c r="D418" s="114">
        <v>0</v>
      </c>
      <c r="E418" s="114">
        <v>25</v>
      </c>
      <c r="F418" s="114">
        <v>0</v>
      </c>
      <c r="G418" s="115">
        <v>1160</v>
      </c>
      <c r="H418" s="120"/>
      <c r="I418" s="120"/>
      <c r="J418" s="122">
        <f t="shared" si="9"/>
        <v>1160</v>
      </c>
    </row>
    <row r="419" ht="15.75" customHeight="1" spans="1:10">
      <c r="A419" s="189">
        <v>2240699</v>
      </c>
      <c r="B419" s="117" t="s">
        <v>992</v>
      </c>
      <c r="C419" s="114">
        <v>75</v>
      </c>
      <c r="D419" s="114">
        <v>0</v>
      </c>
      <c r="E419" s="114">
        <v>0</v>
      </c>
      <c r="F419" s="114">
        <v>0</v>
      </c>
      <c r="G419" s="115">
        <v>75</v>
      </c>
      <c r="H419" s="120"/>
      <c r="I419" s="120"/>
      <c r="J419" s="122">
        <f t="shared" si="9"/>
        <v>75</v>
      </c>
    </row>
    <row r="420" ht="15.75" customHeight="1" spans="1:10">
      <c r="A420" s="189">
        <v>22407</v>
      </c>
      <c r="B420" s="118" t="s">
        <v>993</v>
      </c>
      <c r="C420" s="114">
        <v>35</v>
      </c>
      <c r="D420" s="114">
        <v>0</v>
      </c>
      <c r="E420" s="114">
        <v>0</v>
      </c>
      <c r="F420" s="114">
        <v>0</v>
      </c>
      <c r="G420" s="115">
        <v>35</v>
      </c>
      <c r="H420" s="120"/>
      <c r="I420" s="120"/>
      <c r="J420" s="122">
        <f t="shared" si="9"/>
        <v>35</v>
      </c>
    </row>
    <row r="421" ht="15.75" customHeight="1" spans="1:10">
      <c r="A421" s="189">
        <v>2240704</v>
      </c>
      <c r="B421" s="119" t="s">
        <v>994</v>
      </c>
      <c r="C421" s="114">
        <v>15</v>
      </c>
      <c r="D421" s="114">
        <v>0</v>
      </c>
      <c r="E421" s="114">
        <v>0</v>
      </c>
      <c r="F421" s="114">
        <v>0</v>
      </c>
      <c r="G421" s="115">
        <v>15</v>
      </c>
      <c r="H421" s="120"/>
      <c r="I421" s="120"/>
      <c r="J421" s="122">
        <f t="shared" si="9"/>
        <v>15</v>
      </c>
    </row>
    <row r="422" s="182" customFormat="1" ht="15.75" customHeight="1" spans="1:10">
      <c r="A422" s="190">
        <v>2240799</v>
      </c>
      <c r="B422" s="191" t="s">
        <v>995</v>
      </c>
      <c r="C422" s="192">
        <v>20</v>
      </c>
      <c r="D422" s="192">
        <v>0</v>
      </c>
      <c r="E422" s="192">
        <v>0</v>
      </c>
      <c r="F422" s="192">
        <v>0</v>
      </c>
      <c r="G422" s="193">
        <v>20</v>
      </c>
      <c r="H422" s="194"/>
      <c r="I422" s="194"/>
      <c r="J422" s="203">
        <f t="shared" si="9"/>
        <v>20</v>
      </c>
    </row>
    <row r="423" s="182" customFormat="1" ht="15.75" customHeight="1" spans="1:10">
      <c r="A423" s="190">
        <v>227</v>
      </c>
      <c r="B423" s="195" t="s">
        <v>996</v>
      </c>
      <c r="C423" s="192">
        <v>3000</v>
      </c>
      <c r="D423" s="192">
        <v>0</v>
      </c>
      <c r="E423" s="192">
        <v>0</v>
      </c>
      <c r="F423" s="192">
        <v>0</v>
      </c>
      <c r="G423" s="193">
        <v>3000</v>
      </c>
      <c r="H423" s="194"/>
      <c r="I423" s="194"/>
      <c r="J423" s="203">
        <f t="shared" si="9"/>
        <v>3000</v>
      </c>
    </row>
    <row r="424" spans="1:9">
      <c r="A424" s="196">
        <v>229</v>
      </c>
      <c r="B424" s="197" t="s">
        <v>997</v>
      </c>
      <c r="C424" s="198">
        <f>25818+1529</f>
        <v>27347</v>
      </c>
      <c r="D424" s="199">
        <v>0</v>
      </c>
      <c r="E424" s="198">
        <v>0</v>
      </c>
      <c r="F424" s="199">
        <v>0</v>
      </c>
      <c r="G424" s="199">
        <f>25818+1529</f>
        <v>27347</v>
      </c>
      <c r="H424" s="120"/>
      <c r="I424" s="120"/>
    </row>
    <row r="425" spans="1:9">
      <c r="A425" s="196">
        <v>22902</v>
      </c>
      <c r="B425" s="197" t="s">
        <v>998</v>
      </c>
      <c r="C425" s="198">
        <v>10000</v>
      </c>
      <c r="D425" s="199">
        <v>0</v>
      </c>
      <c r="E425" s="199">
        <v>0</v>
      </c>
      <c r="F425" s="199">
        <v>0</v>
      </c>
      <c r="G425" s="199">
        <v>10000</v>
      </c>
      <c r="H425" s="120"/>
      <c r="I425" s="120"/>
    </row>
    <row r="426" spans="1:7">
      <c r="A426" s="200">
        <v>2290201</v>
      </c>
      <c r="B426" s="201" t="s">
        <v>999</v>
      </c>
      <c r="C426" s="202">
        <v>10000</v>
      </c>
      <c r="D426" s="202">
        <v>0</v>
      </c>
      <c r="E426" s="202">
        <v>0</v>
      </c>
      <c r="F426" s="202">
        <v>0</v>
      </c>
      <c r="G426" s="202">
        <v>10000</v>
      </c>
    </row>
    <row r="427" spans="1:7">
      <c r="A427" s="200">
        <v>22999</v>
      </c>
      <c r="B427" s="201" t="s">
        <v>1000</v>
      </c>
      <c r="C427" s="202">
        <f>15818+1529</f>
        <v>17347</v>
      </c>
      <c r="D427" s="202">
        <v>0</v>
      </c>
      <c r="E427" s="202">
        <v>0</v>
      </c>
      <c r="F427" s="202">
        <v>0</v>
      </c>
      <c r="G427" s="202">
        <f>15818+1529</f>
        <v>17347</v>
      </c>
    </row>
    <row r="428" spans="1:7">
      <c r="A428" s="200">
        <v>2299999</v>
      </c>
      <c r="B428" s="201" t="s">
        <v>1001</v>
      </c>
      <c r="C428" s="202">
        <f>15818+1529</f>
        <v>17347</v>
      </c>
      <c r="D428" s="202">
        <v>0</v>
      </c>
      <c r="E428" s="202">
        <v>0</v>
      </c>
      <c r="F428" s="202">
        <v>0</v>
      </c>
      <c r="G428" s="202">
        <f>15818+1529</f>
        <v>17347</v>
      </c>
    </row>
    <row r="429" spans="1:7">
      <c r="A429" s="200">
        <v>232</v>
      </c>
      <c r="B429" s="201" t="s">
        <v>1002</v>
      </c>
      <c r="C429" s="202">
        <v>16830</v>
      </c>
      <c r="D429" s="202">
        <v>0</v>
      </c>
      <c r="E429" s="202">
        <v>0</v>
      </c>
      <c r="F429" s="202">
        <v>0</v>
      </c>
      <c r="G429" s="202">
        <v>16830</v>
      </c>
    </row>
    <row r="430" spans="1:7">
      <c r="A430" s="200">
        <v>23203</v>
      </c>
      <c r="B430" s="201" t="s">
        <v>1003</v>
      </c>
      <c r="C430" s="202">
        <v>16830</v>
      </c>
      <c r="D430" s="202">
        <v>0</v>
      </c>
      <c r="E430" s="202">
        <v>0</v>
      </c>
      <c r="F430" s="202">
        <v>0</v>
      </c>
      <c r="G430" s="202">
        <v>16830</v>
      </c>
    </row>
    <row r="431" spans="1:7">
      <c r="A431" s="200">
        <v>2320301</v>
      </c>
      <c r="B431" s="201" t="s">
        <v>1004</v>
      </c>
      <c r="C431" s="202">
        <v>16000</v>
      </c>
      <c r="D431" s="202">
        <v>0</v>
      </c>
      <c r="E431" s="202">
        <v>0</v>
      </c>
      <c r="F431" s="202">
        <v>0</v>
      </c>
      <c r="G431" s="202">
        <v>16000</v>
      </c>
    </row>
    <row r="432" spans="1:7">
      <c r="A432" s="200">
        <v>2320303</v>
      </c>
      <c r="B432" s="201" t="s">
        <v>1005</v>
      </c>
      <c r="C432" s="202">
        <v>830</v>
      </c>
      <c r="D432" s="202">
        <v>0</v>
      </c>
      <c r="E432" s="202">
        <v>0</v>
      </c>
      <c r="F432" s="202">
        <v>0</v>
      </c>
      <c r="G432" s="202">
        <v>830</v>
      </c>
    </row>
  </sheetData>
  <autoFilter ref="A6:I432">
    <extLst/>
  </autoFilter>
  <mergeCells count="8">
    <mergeCell ref="A2:G2"/>
    <mergeCell ref="A4:A6"/>
    <mergeCell ref="B4:B6"/>
    <mergeCell ref="C4:C6"/>
    <mergeCell ref="D4:D6"/>
    <mergeCell ref="E4:E6"/>
    <mergeCell ref="F4:F6"/>
    <mergeCell ref="G4:G6"/>
  </mergeCells>
  <printOptions horizontalCentered="1"/>
  <pageMargins left="0.313888888888889" right="0.196527777777778" top="0.359027777777778" bottom="0.865277777777778" header="0.313888888888889" footer="0.313888888888889"/>
  <pageSetup paperSize="9" firstPageNumber="10"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44"/>
  <sheetViews>
    <sheetView showGridLines="0" showZeros="0" workbookViewId="0">
      <selection activeCell="A1" sqref="A1"/>
    </sheetView>
  </sheetViews>
  <sheetFormatPr defaultColWidth="6.875" defaultRowHeight="12.75" customHeight="1"/>
  <cols>
    <col min="1" max="1" width="39.125" style="143" customWidth="1"/>
    <col min="2" max="2" width="13.625" style="143" customWidth="1"/>
    <col min="3" max="3" width="35.75" style="143" customWidth="1"/>
    <col min="4" max="4" width="12.375" style="143" customWidth="1"/>
    <col min="5" max="5" width="32.375" style="143" customWidth="1"/>
    <col min="6" max="6" width="11.875" style="143" customWidth="1"/>
    <col min="7" max="16384" width="6.875" style="143"/>
  </cols>
  <sheetData>
    <row r="1" ht="18" customHeight="1" spans="1:9">
      <c r="A1" s="144" t="s">
        <v>1006</v>
      </c>
      <c r="B1" s="144"/>
      <c r="C1" s="144"/>
      <c r="D1" s="144"/>
      <c r="E1" s="144"/>
      <c r="F1" s="145"/>
      <c r="G1" s="146"/>
      <c r="H1" s="146"/>
      <c r="I1" s="146"/>
    </row>
    <row r="2" ht="27" customHeight="1" spans="1:9">
      <c r="A2" s="147" t="s">
        <v>1007</v>
      </c>
      <c r="B2" s="147"/>
      <c r="C2" s="147"/>
      <c r="D2" s="147"/>
      <c r="E2" s="147"/>
      <c r="F2" s="147"/>
      <c r="G2" s="146"/>
      <c r="H2" s="146"/>
      <c r="I2" s="146"/>
    </row>
    <row r="3" customHeight="1" spans="1:9">
      <c r="A3" s="147"/>
      <c r="B3" s="147"/>
      <c r="C3" s="148"/>
      <c r="D3" s="148"/>
      <c r="E3" s="148"/>
      <c r="F3" s="149" t="s">
        <v>30</v>
      </c>
      <c r="G3" s="146"/>
      <c r="H3" s="146"/>
      <c r="I3" s="146"/>
    </row>
    <row r="4" ht="15" customHeight="1" spans="1:9">
      <c r="A4" s="150" t="s">
        <v>1008</v>
      </c>
      <c r="B4" s="150"/>
      <c r="C4" s="151" t="s">
        <v>1009</v>
      </c>
      <c r="D4" s="151"/>
      <c r="E4" s="151"/>
      <c r="F4" s="151"/>
      <c r="G4" s="152"/>
      <c r="H4" s="152"/>
      <c r="I4" s="152"/>
    </row>
    <row r="5" ht="15" customHeight="1" spans="1:9">
      <c r="A5" s="150" t="s">
        <v>1010</v>
      </c>
      <c r="B5" s="153" t="s">
        <v>1011</v>
      </c>
      <c r="C5" s="151" t="s">
        <v>590</v>
      </c>
      <c r="D5" s="153" t="s">
        <v>1011</v>
      </c>
      <c r="E5" s="150" t="s">
        <v>1012</v>
      </c>
      <c r="F5" s="154" t="s">
        <v>1011</v>
      </c>
      <c r="G5" s="152"/>
      <c r="H5" s="152"/>
      <c r="I5" s="152"/>
    </row>
    <row r="6" ht="15" customHeight="1" spans="1:9">
      <c r="A6" s="155" t="s">
        <v>1013</v>
      </c>
      <c r="B6" s="156">
        <f>SUM(B7:B12)</f>
        <v>663235.71</v>
      </c>
      <c r="C6" s="157" t="s">
        <v>1014</v>
      </c>
      <c r="D6" s="156">
        <v>297575.1</v>
      </c>
      <c r="E6" s="158" t="s">
        <v>1015</v>
      </c>
      <c r="F6" s="156">
        <f>88856.82-1800</f>
        <v>87056.82</v>
      </c>
      <c r="G6" s="152"/>
      <c r="H6" s="152"/>
      <c r="I6" s="152"/>
    </row>
    <row r="7" ht="15" customHeight="1" spans="1:9">
      <c r="A7" s="155" t="s">
        <v>1016</v>
      </c>
      <c r="B7" s="156">
        <f>464913.13+571+30000-5632</f>
        <v>489852.13</v>
      </c>
      <c r="C7" s="157" t="s">
        <v>1017</v>
      </c>
      <c r="D7" s="156">
        <v>219622.92</v>
      </c>
      <c r="E7" s="159" t="s">
        <v>1018</v>
      </c>
      <c r="F7" s="156">
        <v>0</v>
      </c>
      <c r="G7" s="152"/>
      <c r="H7" s="152"/>
      <c r="I7" s="152"/>
    </row>
    <row r="8" ht="15" customHeight="1" spans="1:9">
      <c r="A8" s="155" t="s">
        <v>1019</v>
      </c>
      <c r="B8" s="156">
        <v>2150.14</v>
      </c>
      <c r="C8" s="157" t="s">
        <v>1020</v>
      </c>
      <c r="D8" s="156">
        <v>214287.76</v>
      </c>
      <c r="E8" s="158" t="s">
        <v>1021</v>
      </c>
      <c r="F8" s="156">
        <v>0</v>
      </c>
      <c r="G8" s="152"/>
      <c r="H8" s="152"/>
      <c r="I8" s="152"/>
    </row>
    <row r="9" ht="15" customHeight="1" spans="1:9">
      <c r="A9" s="155" t="s">
        <v>1022</v>
      </c>
      <c r="B9" s="156">
        <v>302.94</v>
      </c>
      <c r="C9" s="157" t="s">
        <v>1023</v>
      </c>
      <c r="D9" s="156">
        <v>5335.16</v>
      </c>
      <c r="E9" s="158" t="s">
        <v>1024</v>
      </c>
      <c r="F9" s="156">
        <v>29680.35</v>
      </c>
      <c r="G9" s="152"/>
      <c r="H9" s="152"/>
      <c r="I9" s="152"/>
    </row>
    <row r="10" ht="15" customHeight="1" spans="1:9">
      <c r="A10" s="155" t="s">
        <v>1025</v>
      </c>
      <c r="B10" s="156">
        <f>49281.5-10638</f>
        <v>38643.5</v>
      </c>
      <c r="C10" s="157" t="s">
        <v>1026</v>
      </c>
      <c r="D10" s="156">
        <v>77952.18</v>
      </c>
      <c r="E10" s="158" t="s">
        <v>1027</v>
      </c>
      <c r="F10" s="156">
        <f>128369.45+571</f>
        <v>128940.45</v>
      </c>
      <c r="G10" s="152"/>
      <c r="H10" s="152"/>
      <c r="I10" s="152"/>
    </row>
    <row r="11" ht="15" customHeight="1" spans="1:9">
      <c r="A11" s="155" t="s">
        <v>1028</v>
      </c>
      <c r="B11" s="156"/>
      <c r="C11" s="157" t="s">
        <v>1029</v>
      </c>
      <c r="D11" s="160">
        <v>77952.18</v>
      </c>
      <c r="E11" s="158" t="s">
        <v>1030</v>
      </c>
      <c r="F11" s="156">
        <v>7892.33</v>
      </c>
      <c r="G11" s="152"/>
      <c r="H11" s="152"/>
      <c r="I11" s="152"/>
    </row>
    <row r="12" ht="15" customHeight="1" spans="1:9">
      <c r="A12" s="155" t="s">
        <v>1031</v>
      </c>
      <c r="B12" s="156">
        <v>132287</v>
      </c>
      <c r="C12" s="161"/>
      <c r="D12" s="162"/>
      <c r="E12" s="163" t="s">
        <v>1032</v>
      </c>
      <c r="F12" s="156">
        <v>10465.96</v>
      </c>
      <c r="G12" s="152"/>
      <c r="H12" s="152"/>
      <c r="I12" s="152"/>
    </row>
    <row r="13" ht="15" customHeight="1" spans="1:9">
      <c r="A13" s="155" t="s">
        <v>1033</v>
      </c>
      <c r="B13" s="156">
        <v>0</v>
      </c>
      <c r="C13" s="157" t="s">
        <v>1034</v>
      </c>
      <c r="D13" s="156">
        <f>SUM(D14:D22)</f>
        <v>465467.17</v>
      </c>
      <c r="E13" s="158" t="s">
        <v>1035</v>
      </c>
      <c r="F13" s="156">
        <v>75553.94</v>
      </c>
      <c r="G13" s="152"/>
      <c r="H13" s="152"/>
      <c r="I13" s="152"/>
    </row>
    <row r="14" ht="15" customHeight="1" spans="1:9">
      <c r="A14" s="155" t="s">
        <v>1036</v>
      </c>
      <c r="B14" s="156">
        <v>84628.12</v>
      </c>
      <c r="C14" s="157" t="s">
        <v>1037</v>
      </c>
      <c r="D14" s="156">
        <v>128773.99</v>
      </c>
      <c r="E14" s="159" t="s">
        <v>1038</v>
      </c>
      <c r="F14" s="156">
        <v>0</v>
      </c>
      <c r="G14" s="152"/>
      <c r="H14" s="152"/>
      <c r="I14" s="152"/>
    </row>
    <row r="15" ht="15" customHeight="1" spans="1:9">
      <c r="A15" s="155" t="s">
        <v>1039</v>
      </c>
      <c r="B15" s="156">
        <v>4740.98</v>
      </c>
      <c r="C15" s="157" t="s">
        <v>1040</v>
      </c>
      <c r="D15" s="156">
        <v>122167.45</v>
      </c>
      <c r="E15" s="158" t="s">
        <v>1041</v>
      </c>
      <c r="F15" s="156">
        <f>169389.74-200+13462-615</f>
        <v>182036.74</v>
      </c>
      <c r="G15" s="152"/>
      <c r="H15" s="152"/>
      <c r="I15" s="152"/>
    </row>
    <row r="16" ht="15" customHeight="1" spans="1:9">
      <c r="A16" s="155" t="s">
        <v>1042</v>
      </c>
      <c r="B16" s="156">
        <v>0</v>
      </c>
      <c r="C16" s="157" t="s">
        <v>1043</v>
      </c>
      <c r="D16" s="156">
        <v>32642.1</v>
      </c>
      <c r="E16" s="158" t="s">
        <v>1044</v>
      </c>
      <c r="F16" s="156">
        <f>10182.56-400</f>
        <v>9782.56</v>
      </c>
      <c r="G16" s="152"/>
      <c r="H16" s="152"/>
      <c r="I16" s="152"/>
    </row>
    <row r="17" ht="15" customHeight="1" spans="1:9">
      <c r="A17" s="155" t="s">
        <v>1045</v>
      </c>
      <c r="B17" s="156">
        <v>0</v>
      </c>
      <c r="C17" s="157" t="s">
        <v>1046</v>
      </c>
      <c r="D17" s="156">
        <v>11102.41</v>
      </c>
      <c r="E17" s="158" t="s">
        <v>1047</v>
      </c>
      <c r="F17" s="156">
        <f>60654.67-5838-800+615</f>
        <v>54631.67</v>
      </c>
      <c r="G17" s="152"/>
      <c r="H17" s="152"/>
      <c r="I17" s="152"/>
    </row>
    <row r="18" ht="15" customHeight="1" spans="1:9">
      <c r="A18" s="164" t="s">
        <v>1048</v>
      </c>
      <c r="B18" s="156">
        <f>500+1454</f>
        <v>1954</v>
      </c>
      <c r="C18" s="157" t="s">
        <v>1049</v>
      </c>
      <c r="D18" s="156">
        <v>10</v>
      </c>
      <c r="E18" s="158" t="s">
        <v>1050</v>
      </c>
      <c r="F18" s="156">
        <f>58251.77-400</f>
        <v>57851.77</v>
      </c>
      <c r="G18" s="152"/>
      <c r="H18" s="152"/>
      <c r="I18" s="152"/>
    </row>
    <row r="19" ht="15" customHeight="1" spans="1:9">
      <c r="A19" s="155" t="s">
        <v>1051</v>
      </c>
      <c r="B19" s="160">
        <v>8877.8</v>
      </c>
      <c r="C19" s="157" t="s">
        <v>1052</v>
      </c>
      <c r="D19" s="156">
        <v>0</v>
      </c>
      <c r="E19" s="158" t="s">
        <v>1053</v>
      </c>
      <c r="F19" s="156">
        <f>23414.68-1000</f>
        <v>22414.68</v>
      </c>
      <c r="G19" s="152"/>
      <c r="H19" s="152"/>
      <c r="I19" s="152"/>
    </row>
    <row r="20" ht="15" customHeight="1" spans="1:9">
      <c r="A20" s="165"/>
      <c r="B20" s="166"/>
      <c r="C20" s="155" t="s">
        <v>1054</v>
      </c>
      <c r="D20" s="156">
        <v>0</v>
      </c>
      <c r="E20" s="158" t="s">
        <v>1055</v>
      </c>
      <c r="F20" s="156">
        <f>9331.1-1000</f>
        <v>8331.1</v>
      </c>
      <c r="G20" s="152"/>
      <c r="H20" s="152"/>
      <c r="I20" s="152"/>
    </row>
    <row r="21" ht="15" customHeight="1" spans="1:9">
      <c r="A21" s="165"/>
      <c r="B21" s="160"/>
      <c r="C21" s="155" t="s">
        <v>1056</v>
      </c>
      <c r="D21" s="156">
        <f>148186.22-10638+571-800+30000</f>
        <v>167319.22</v>
      </c>
      <c r="E21" s="158" t="s">
        <v>1057</v>
      </c>
      <c r="F21" s="156">
        <v>1395.77</v>
      </c>
      <c r="G21" s="152"/>
      <c r="H21" s="152"/>
      <c r="I21" s="152"/>
    </row>
    <row r="22" ht="15" customHeight="1" spans="1:9">
      <c r="A22" s="165"/>
      <c r="B22" s="160"/>
      <c r="C22" s="155" t="s">
        <v>1058</v>
      </c>
      <c r="D22" s="160">
        <v>3452</v>
      </c>
      <c r="E22" s="159" t="s">
        <v>1059</v>
      </c>
      <c r="F22" s="156">
        <v>15</v>
      </c>
      <c r="G22" s="152"/>
      <c r="H22" s="152"/>
      <c r="I22" s="152"/>
    </row>
    <row r="23" ht="15" customHeight="1" spans="1:9">
      <c r="A23" s="165"/>
      <c r="B23" s="166"/>
      <c r="C23" s="167"/>
      <c r="D23" s="162"/>
      <c r="E23" s="168" t="s">
        <v>1060</v>
      </c>
      <c r="F23" s="156">
        <v>10710.95</v>
      </c>
      <c r="G23" s="169"/>
      <c r="H23" s="169"/>
      <c r="I23" s="152"/>
    </row>
    <row r="24" ht="15" customHeight="1" spans="1:9">
      <c r="A24" s="165"/>
      <c r="B24" s="160"/>
      <c r="C24" s="155" t="s">
        <v>1061</v>
      </c>
      <c r="D24" s="156">
        <v>394.23</v>
      </c>
      <c r="E24" s="158" t="s">
        <v>1062</v>
      </c>
      <c r="F24" s="156">
        <f>1963+12360+2649</f>
        <v>16972</v>
      </c>
      <c r="G24" s="169"/>
      <c r="H24" s="169"/>
      <c r="I24" s="152"/>
    </row>
    <row r="25" ht="15" customHeight="1" spans="1:9">
      <c r="A25" s="165"/>
      <c r="B25" s="160"/>
      <c r="C25" s="155" t="s">
        <v>1063</v>
      </c>
      <c r="D25" s="156">
        <v>0</v>
      </c>
      <c r="E25" s="158" t="s">
        <v>1064</v>
      </c>
      <c r="F25" s="156">
        <v>3990</v>
      </c>
      <c r="G25" s="169"/>
      <c r="H25" s="152"/>
      <c r="I25" s="152"/>
    </row>
    <row r="26" ht="15" customHeight="1" spans="1:9">
      <c r="A26" s="165"/>
      <c r="B26" s="160"/>
      <c r="C26" s="155" t="s">
        <v>1065</v>
      </c>
      <c r="D26" s="160">
        <v>0</v>
      </c>
      <c r="E26" s="158" t="s">
        <v>1066</v>
      </c>
      <c r="F26" s="160">
        <v>0</v>
      </c>
      <c r="G26" s="152"/>
      <c r="H26" s="152"/>
      <c r="I26" s="152"/>
    </row>
    <row r="27" ht="15" customHeight="1" spans="1:9">
      <c r="A27" s="165"/>
      <c r="B27" s="160"/>
      <c r="C27" s="165"/>
      <c r="D27" s="166"/>
      <c r="E27" s="163" t="s">
        <v>1067</v>
      </c>
      <c r="F27" s="162">
        <v>6018.48</v>
      </c>
      <c r="G27" s="152"/>
      <c r="H27" s="152"/>
      <c r="I27" s="152"/>
    </row>
    <row r="28" ht="15" customHeight="1" spans="1:9">
      <c r="A28" s="165"/>
      <c r="B28" s="160"/>
      <c r="C28" s="165"/>
      <c r="D28" s="160"/>
      <c r="E28" s="168" t="s">
        <v>1068</v>
      </c>
      <c r="F28" s="156">
        <v>3000</v>
      </c>
      <c r="G28" s="169"/>
      <c r="H28" s="152"/>
      <c r="I28" s="152"/>
    </row>
    <row r="29" customHeight="1" spans="1:9">
      <c r="A29" s="165"/>
      <c r="B29" s="170"/>
      <c r="C29" s="165"/>
      <c r="D29" s="170"/>
      <c r="E29" s="168" t="s">
        <v>1069</v>
      </c>
      <c r="F29" s="156">
        <f>27886.93+1529</f>
        <v>29415.93</v>
      </c>
      <c r="G29" s="169"/>
      <c r="H29" s="152"/>
      <c r="I29" s="152"/>
    </row>
    <row r="30" customHeight="1" spans="1:9">
      <c r="A30" s="165"/>
      <c r="B30" s="170"/>
      <c r="C30" s="165"/>
      <c r="D30" s="170"/>
      <c r="E30" s="168" t="s">
        <v>1070</v>
      </c>
      <c r="F30" s="156">
        <v>0</v>
      </c>
      <c r="G30" s="152"/>
      <c r="H30" s="152"/>
      <c r="I30" s="152"/>
    </row>
    <row r="31" customHeight="1" spans="1:9">
      <c r="A31" s="165"/>
      <c r="B31" s="170"/>
      <c r="C31" s="165"/>
      <c r="D31" s="170"/>
      <c r="E31" s="168" t="s">
        <v>1071</v>
      </c>
      <c r="F31" s="156">
        <v>0</v>
      </c>
      <c r="G31" s="152"/>
      <c r="H31" s="152"/>
      <c r="I31" s="152"/>
    </row>
    <row r="32" customHeight="1" spans="1:9">
      <c r="A32" s="165"/>
      <c r="B32" s="170"/>
      <c r="C32" s="165"/>
      <c r="D32" s="170"/>
      <c r="E32" s="168" t="s">
        <v>1072</v>
      </c>
      <c r="F32" s="160">
        <v>16830</v>
      </c>
      <c r="G32" s="152"/>
      <c r="H32" s="169"/>
      <c r="I32" s="169"/>
    </row>
    <row r="33" customHeight="1" spans="1:9">
      <c r="A33" s="165"/>
      <c r="B33" s="171"/>
      <c r="C33" s="165"/>
      <c r="D33" s="171"/>
      <c r="E33" s="165" t="s">
        <v>1073</v>
      </c>
      <c r="F33" s="170">
        <v>450</v>
      </c>
      <c r="G33" s="169"/>
      <c r="H33" s="169"/>
      <c r="I33" s="152"/>
    </row>
    <row r="34" customHeight="1" spans="1:9">
      <c r="A34" s="165"/>
      <c r="B34" s="171"/>
      <c r="C34" s="159"/>
      <c r="D34" s="171"/>
      <c r="E34" s="159"/>
      <c r="F34" s="170"/>
      <c r="G34" s="169"/>
      <c r="H34" s="169"/>
      <c r="I34" s="152"/>
    </row>
    <row r="35" customHeight="1" spans="1:9">
      <c r="A35" s="172" t="s">
        <v>1074</v>
      </c>
      <c r="B35" s="160">
        <f>B6+B13+B14+B15+B16+B17+B18+B19</f>
        <v>763436.61</v>
      </c>
      <c r="C35" s="173" t="s">
        <v>1075</v>
      </c>
      <c r="D35" s="160">
        <f>D6+D13+D24+D25+D26</f>
        <v>763436.5</v>
      </c>
      <c r="E35" s="174" t="s">
        <v>1075</v>
      </c>
      <c r="F35" s="160">
        <f>F6+F7+F8+F9+F10+F11+F12+F13+F14+F15+F16+F17+F18+F19+F20+F21+F22+F23+F24+F25+F26+F27+F28+F29+F30+F31+F32+F33</f>
        <v>763436.5</v>
      </c>
      <c r="G35" s="169"/>
      <c r="H35" s="169"/>
      <c r="I35" s="152"/>
    </row>
    <row r="36" hidden="1" customHeight="1" spans="1:9">
      <c r="A36" s="175"/>
      <c r="B36" s="162"/>
      <c r="C36" s="172"/>
      <c r="D36" s="160"/>
      <c r="E36" s="176"/>
      <c r="F36" s="160"/>
      <c r="G36" s="169"/>
      <c r="H36" s="169"/>
      <c r="I36" s="152"/>
    </row>
    <row r="37" customHeight="1" spans="1:9">
      <c r="A37" s="177"/>
      <c r="B37" s="156"/>
      <c r="C37" s="178"/>
      <c r="D37" s="166"/>
      <c r="E37" s="179"/>
      <c r="F37" s="180"/>
      <c r="G37" s="169"/>
      <c r="H37" s="152"/>
      <c r="I37" s="152"/>
    </row>
    <row r="38" customHeight="1" spans="1:9">
      <c r="A38" s="177"/>
      <c r="B38" s="156"/>
      <c r="C38" s="178"/>
      <c r="D38" s="170"/>
      <c r="E38" s="179"/>
      <c r="F38" s="170"/>
      <c r="G38" s="169"/>
      <c r="H38" s="152"/>
      <c r="I38" s="152"/>
    </row>
    <row r="39" hidden="1" customHeight="1" spans="1:9">
      <c r="A39" s="177"/>
      <c r="B39" s="160"/>
      <c r="C39" s="178"/>
      <c r="D39" s="160"/>
      <c r="E39" s="179"/>
      <c r="F39" s="170"/>
      <c r="G39" s="181"/>
      <c r="H39" s="181"/>
      <c r="I39" s="152"/>
    </row>
    <row r="40" ht="5" hidden="1" customHeight="1" spans="1:9">
      <c r="A40" s="179"/>
      <c r="B40" s="166"/>
      <c r="C40" s="179"/>
      <c r="D40" s="160"/>
      <c r="E40" s="179"/>
      <c r="F40" s="170"/>
      <c r="G40" s="181"/>
      <c r="H40" s="181"/>
      <c r="I40" s="181"/>
    </row>
    <row r="41" hidden="1" customHeight="1" spans="1:9">
      <c r="A41" s="175"/>
      <c r="B41" s="156"/>
      <c r="C41" s="179"/>
      <c r="D41" s="156"/>
      <c r="E41" s="179"/>
      <c r="F41" s="171"/>
      <c r="G41" s="181"/>
      <c r="H41" s="181"/>
      <c r="I41" s="181"/>
    </row>
    <row r="42" customHeight="1" spans="1:9">
      <c r="A42" s="172" t="s">
        <v>1076</v>
      </c>
      <c r="B42" s="160">
        <f>B35+B37</f>
        <v>763436.61</v>
      </c>
      <c r="C42" s="173" t="s">
        <v>1077</v>
      </c>
      <c r="D42" s="160">
        <f>D35+D36</f>
        <v>763436.5</v>
      </c>
      <c r="E42" s="173" t="s">
        <v>1077</v>
      </c>
      <c r="F42" s="160">
        <f>F35+F36</f>
        <v>763436.5</v>
      </c>
      <c r="G42" s="181"/>
      <c r="H42" s="181"/>
      <c r="I42" s="181"/>
    </row>
    <row r="43" customHeight="1" spans="1:9">
      <c r="A43" s="181"/>
      <c r="B43" s="181"/>
      <c r="C43" s="181"/>
      <c r="D43" s="181"/>
      <c r="E43" s="181"/>
      <c r="F43" s="61"/>
      <c r="G43" s="181"/>
      <c r="H43" s="181"/>
      <c r="I43" s="181"/>
    </row>
    <row r="44" customHeight="1" spans="1:9">
      <c r="A44" s="181"/>
      <c r="B44" s="181"/>
      <c r="C44" s="181"/>
      <c r="D44" s="181"/>
      <c r="E44" s="181"/>
      <c r="F44" s="61"/>
      <c r="G44" s="181"/>
      <c r="H44" s="181"/>
      <c r="I44" s="181"/>
    </row>
  </sheetData>
  <mergeCells count="4">
    <mergeCell ref="A2:F2"/>
    <mergeCell ref="A3:B3"/>
    <mergeCell ref="A4:B4"/>
    <mergeCell ref="C4:F4"/>
  </mergeCells>
  <printOptions horizontalCentered="1"/>
  <pageMargins left="0.786805555555556" right="0.786805555555556" top="0.590277777777778" bottom="0.707638888888889" header="0.196527777777778" footer="0.1375"/>
  <pageSetup paperSize="9" scale="83" firstPageNumber="34" orientation="landscape" useFirstPageNumber="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V189"/>
  <sheetViews>
    <sheetView showGridLines="0" showZeros="0" workbookViewId="0">
      <selection activeCell="A1" sqref="A1"/>
    </sheetView>
  </sheetViews>
  <sheetFormatPr defaultColWidth="12.375" defaultRowHeight="32.25" customHeight="1"/>
  <cols>
    <col min="1" max="1" width="5.625" customWidth="1"/>
    <col min="2" max="2" width="33.375" customWidth="1"/>
    <col min="3" max="3" width="9.5" customWidth="1"/>
    <col min="4" max="4" width="8.875" customWidth="1"/>
    <col min="5" max="5" width="8.5" customWidth="1"/>
    <col min="6" max="6" width="7.875" customWidth="1"/>
    <col min="7" max="7" width="8.75" customWidth="1"/>
    <col min="8" max="8" width="9" customWidth="1"/>
    <col min="9" max="9" width="8.5" customWidth="1"/>
    <col min="10" max="10" width="7.75" customWidth="1"/>
    <col min="11" max="11" width="8.625" customWidth="1"/>
    <col min="12" max="12" width="6.125" style="123" customWidth="1"/>
    <col min="13" max="13" width="7.875" customWidth="1"/>
    <col min="14" max="14" width="7.75" customWidth="1"/>
    <col min="15" max="15" width="9.125" customWidth="1"/>
  </cols>
  <sheetData>
    <row r="1" ht="17.25" customHeight="1" spans="1:1">
      <c r="A1" s="124" t="s">
        <v>1078</v>
      </c>
    </row>
    <row r="2" customHeight="1" spans="1:20">
      <c r="A2" s="109" t="s">
        <v>1079</v>
      </c>
      <c r="B2" s="109"/>
      <c r="C2" s="109"/>
      <c r="D2" s="109"/>
      <c r="E2" s="109"/>
      <c r="F2" s="109"/>
      <c r="G2" s="109"/>
      <c r="H2" s="109"/>
      <c r="I2" s="109"/>
      <c r="J2" s="109"/>
      <c r="K2" s="109"/>
      <c r="L2" s="131"/>
      <c r="M2" s="109"/>
      <c r="N2" s="109"/>
      <c r="O2" s="132" t="s">
        <v>30</v>
      </c>
      <c r="P2" s="132"/>
      <c r="Q2" s="132"/>
      <c r="R2" s="132"/>
      <c r="S2" s="132"/>
      <c r="T2" s="132"/>
    </row>
    <row r="3" s="122" customFormat="1" ht="20.1" customHeight="1" spans="1:22">
      <c r="A3" s="111" t="s">
        <v>1080</v>
      </c>
      <c r="B3" s="111" t="s">
        <v>285</v>
      </c>
      <c r="C3" s="111" t="s">
        <v>216</v>
      </c>
      <c r="D3" s="125" t="s">
        <v>599</v>
      </c>
      <c r="E3" s="111"/>
      <c r="F3" s="111"/>
      <c r="G3" s="111"/>
      <c r="H3" s="111"/>
      <c r="I3" s="111"/>
      <c r="J3" s="133"/>
      <c r="K3" s="111" t="s">
        <v>600</v>
      </c>
      <c r="L3" s="134" t="s">
        <v>601</v>
      </c>
      <c r="M3" s="135"/>
      <c r="N3" s="135"/>
      <c r="O3" s="111" t="s">
        <v>602</v>
      </c>
      <c r="P3" s="132"/>
      <c r="Q3" s="132"/>
      <c r="R3" s="132"/>
      <c r="S3" s="132"/>
      <c r="T3" s="132"/>
      <c r="U3" s="132"/>
      <c r="V3" s="132"/>
    </row>
    <row r="4" s="122" customFormat="1" ht="35.25" customHeight="1" spans="1:22">
      <c r="A4" s="111"/>
      <c r="B4" s="126"/>
      <c r="C4" s="126"/>
      <c r="D4" s="127" t="s">
        <v>1081</v>
      </c>
      <c r="E4" s="128" t="s">
        <v>1082</v>
      </c>
      <c r="F4" s="128" t="s">
        <v>1083</v>
      </c>
      <c r="G4" s="128" t="s">
        <v>1084</v>
      </c>
      <c r="H4" s="128" t="s">
        <v>1085</v>
      </c>
      <c r="I4" s="136" t="s">
        <v>1086</v>
      </c>
      <c r="J4" s="136" t="s">
        <v>1087</v>
      </c>
      <c r="K4" s="126"/>
      <c r="L4" s="137" t="s">
        <v>1088</v>
      </c>
      <c r="M4" s="111" t="s">
        <v>1089</v>
      </c>
      <c r="N4" s="133" t="s">
        <v>1090</v>
      </c>
      <c r="O4" s="111"/>
      <c r="P4" s="132"/>
      <c r="Q4" s="132"/>
      <c r="R4" s="132"/>
      <c r="S4" s="132"/>
      <c r="T4" s="132"/>
      <c r="U4" s="132"/>
      <c r="V4" s="132"/>
    </row>
    <row r="5" s="122" customFormat="1" ht="20.1" customHeight="1" spans="1:22">
      <c r="A5" s="113"/>
      <c r="B5" s="113" t="s">
        <v>216</v>
      </c>
      <c r="C5" s="129">
        <f t="shared" ref="C5:O5" si="0">SUM(C6:C186)</f>
        <v>340208.74</v>
      </c>
      <c r="D5" s="129">
        <f t="shared" si="0"/>
        <v>57651.9</v>
      </c>
      <c r="E5" s="129">
        <f t="shared" si="0"/>
        <v>21247.49</v>
      </c>
      <c r="F5" s="129">
        <f t="shared" si="0"/>
        <v>1011.57</v>
      </c>
      <c r="G5" s="129">
        <f t="shared" si="0"/>
        <v>26737.59</v>
      </c>
      <c r="H5" s="129">
        <f t="shared" si="0"/>
        <v>39674.93</v>
      </c>
      <c r="I5" s="129">
        <f t="shared" si="0"/>
        <v>16275.48</v>
      </c>
      <c r="J5" s="129">
        <f t="shared" si="0"/>
        <v>35468.2</v>
      </c>
      <c r="K5" s="129">
        <f t="shared" si="0"/>
        <v>72716.36</v>
      </c>
      <c r="L5" s="138">
        <f t="shared" si="0"/>
        <v>311.67</v>
      </c>
      <c r="M5" s="129">
        <f t="shared" si="0"/>
        <v>736.17</v>
      </c>
      <c r="N5" s="129">
        <f t="shared" si="0"/>
        <v>2920.35</v>
      </c>
      <c r="O5" s="129">
        <f t="shared" si="0"/>
        <v>65457.03</v>
      </c>
      <c r="P5" s="132"/>
      <c r="Q5" s="132"/>
      <c r="R5" s="132"/>
      <c r="S5" s="132"/>
      <c r="T5" s="132"/>
      <c r="U5" s="132"/>
      <c r="V5" s="132"/>
    </row>
    <row r="6" s="122" customFormat="1" ht="20.25" customHeight="1" spans="1:22">
      <c r="A6" s="102">
        <v>101001</v>
      </c>
      <c r="B6" s="130" t="s">
        <v>1091</v>
      </c>
      <c r="C6" s="129">
        <v>1808.89</v>
      </c>
      <c r="D6" s="129">
        <v>254.89</v>
      </c>
      <c r="E6" s="129">
        <v>175.68</v>
      </c>
      <c r="F6" s="129">
        <v>18.49</v>
      </c>
      <c r="G6" s="129">
        <v>55.11</v>
      </c>
      <c r="H6" s="129">
        <v>227.58</v>
      </c>
      <c r="I6" s="139">
        <v>115.41</v>
      </c>
      <c r="J6" s="129">
        <v>494.18</v>
      </c>
      <c r="K6" s="140">
        <v>228.65</v>
      </c>
      <c r="L6" s="138">
        <v>0</v>
      </c>
      <c r="M6" s="129">
        <v>4.03</v>
      </c>
      <c r="N6" s="129">
        <v>26.87</v>
      </c>
      <c r="O6" s="129">
        <v>208</v>
      </c>
      <c r="P6" s="132"/>
      <c r="Q6" s="132"/>
      <c r="R6" s="132"/>
      <c r="S6" s="132"/>
      <c r="T6" s="132"/>
      <c r="U6" s="132"/>
      <c r="V6" s="132"/>
    </row>
    <row r="7" s="122" customFormat="1" ht="20.25" customHeight="1" spans="1:22">
      <c r="A7" s="102">
        <v>101003</v>
      </c>
      <c r="B7" s="130" t="s">
        <v>1092</v>
      </c>
      <c r="C7" s="129">
        <v>209.03</v>
      </c>
      <c r="D7" s="129">
        <v>34.33</v>
      </c>
      <c r="E7" s="129">
        <v>16.33</v>
      </c>
      <c r="F7" s="129">
        <v>1.59</v>
      </c>
      <c r="G7" s="129">
        <v>11</v>
      </c>
      <c r="H7" s="129">
        <v>26.07</v>
      </c>
      <c r="I7" s="139">
        <v>13.88</v>
      </c>
      <c r="J7" s="129">
        <v>46.26</v>
      </c>
      <c r="K7" s="140">
        <v>19.91</v>
      </c>
      <c r="L7" s="138">
        <v>0</v>
      </c>
      <c r="M7" s="129">
        <v>0</v>
      </c>
      <c r="N7" s="129">
        <v>2.86</v>
      </c>
      <c r="O7" s="129">
        <v>36.8</v>
      </c>
      <c r="P7" s="132"/>
      <c r="Q7" s="132"/>
      <c r="R7" s="132"/>
      <c r="S7" s="132"/>
      <c r="T7" s="132"/>
      <c r="U7" s="132"/>
      <c r="V7" s="132"/>
    </row>
    <row r="8" s="122" customFormat="1" ht="20.25" customHeight="1" spans="1:22">
      <c r="A8" s="102">
        <v>101004</v>
      </c>
      <c r="B8" s="130" t="s">
        <v>1093</v>
      </c>
      <c r="C8" s="129">
        <v>631.31</v>
      </c>
      <c r="D8" s="129">
        <v>70.42</v>
      </c>
      <c r="E8" s="129">
        <v>47.33</v>
      </c>
      <c r="F8" s="129">
        <v>4.32</v>
      </c>
      <c r="G8" s="129">
        <v>13.38</v>
      </c>
      <c r="H8" s="129">
        <v>56.18</v>
      </c>
      <c r="I8" s="139">
        <v>29.88</v>
      </c>
      <c r="J8" s="129">
        <v>103.07</v>
      </c>
      <c r="K8" s="140">
        <v>38.63</v>
      </c>
      <c r="L8" s="138">
        <v>0</v>
      </c>
      <c r="M8" s="129">
        <v>0.39</v>
      </c>
      <c r="N8" s="129">
        <v>7.71</v>
      </c>
      <c r="O8" s="129">
        <v>260</v>
      </c>
      <c r="P8" s="132"/>
      <c r="Q8" s="132"/>
      <c r="R8" s="132"/>
      <c r="S8" s="132"/>
      <c r="T8" s="132"/>
      <c r="U8" s="132"/>
      <c r="V8" s="132"/>
    </row>
    <row r="9" s="122" customFormat="1" ht="20.25" customHeight="1" spans="1:22">
      <c r="A9" s="102">
        <v>103001</v>
      </c>
      <c r="B9" s="130" t="s">
        <v>1094</v>
      </c>
      <c r="C9" s="129">
        <v>1471.17</v>
      </c>
      <c r="D9" s="129">
        <v>221.97</v>
      </c>
      <c r="E9" s="129">
        <v>144.68</v>
      </c>
      <c r="F9" s="129">
        <v>15.64</v>
      </c>
      <c r="G9" s="129">
        <v>25.79</v>
      </c>
      <c r="H9" s="129">
        <v>185.69</v>
      </c>
      <c r="I9" s="139">
        <v>93.31</v>
      </c>
      <c r="J9" s="129">
        <v>391.88</v>
      </c>
      <c r="K9" s="140">
        <v>137.05</v>
      </c>
      <c r="L9" s="138">
        <v>10.58</v>
      </c>
      <c r="M9" s="129">
        <v>2.22</v>
      </c>
      <c r="N9" s="129">
        <v>19.55</v>
      </c>
      <c r="O9" s="129">
        <v>222.81</v>
      </c>
      <c r="P9" s="132"/>
      <c r="Q9" s="132"/>
      <c r="R9" s="132"/>
      <c r="S9" s="132"/>
      <c r="T9" s="132"/>
      <c r="U9" s="132"/>
      <c r="V9" s="132"/>
    </row>
    <row r="10" s="122" customFormat="1" ht="20.25" customHeight="1" spans="1:22">
      <c r="A10" s="102">
        <v>105001</v>
      </c>
      <c r="B10" s="130" t="s">
        <v>1095</v>
      </c>
      <c r="C10" s="129">
        <v>1385.7</v>
      </c>
      <c r="D10" s="129">
        <v>115.37</v>
      </c>
      <c r="E10" s="129">
        <v>91.65</v>
      </c>
      <c r="F10" s="129">
        <v>8.71</v>
      </c>
      <c r="G10" s="129">
        <v>6.81</v>
      </c>
      <c r="H10" s="129">
        <v>95.35</v>
      </c>
      <c r="I10" s="139">
        <v>50.54</v>
      </c>
      <c r="J10" s="129">
        <v>203.43</v>
      </c>
      <c r="K10" s="140">
        <v>79.59</v>
      </c>
      <c r="L10" s="138">
        <v>0</v>
      </c>
      <c r="M10" s="129">
        <v>0.91</v>
      </c>
      <c r="N10" s="129">
        <v>10.34</v>
      </c>
      <c r="O10" s="129">
        <v>723</v>
      </c>
      <c r="P10" s="132"/>
      <c r="Q10" s="132"/>
      <c r="R10" s="132"/>
      <c r="S10" s="132"/>
      <c r="T10" s="132"/>
      <c r="U10" s="132"/>
      <c r="V10" s="132"/>
    </row>
    <row r="11" s="122" customFormat="1" ht="20.25" customHeight="1" spans="1:22">
      <c r="A11" s="102">
        <v>107001</v>
      </c>
      <c r="B11" s="130" t="s">
        <v>1096</v>
      </c>
      <c r="C11" s="129">
        <v>567.79</v>
      </c>
      <c r="D11" s="129">
        <v>45.18</v>
      </c>
      <c r="E11" s="129">
        <v>22.01</v>
      </c>
      <c r="F11" s="129">
        <v>2.65</v>
      </c>
      <c r="G11" s="129">
        <v>9.03</v>
      </c>
      <c r="H11" s="129">
        <v>39.62</v>
      </c>
      <c r="I11" s="139">
        <v>18.37</v>
      </c>
      <c r="J11" s="129">
        <v>91.83</v>
      </c>
      <c r="K11" s="140">
        <v>28.43</v>
      </c>
      <c r="L11" s="138">
        <v>0</v>
      </c>
      <c r="M11" s="129">
        <v>1.01</v>
      </c>
      <c r="N11" s="129">
        <v>4.66</v>
      </c>
      <c r="O11" s="129">
        <v>305</v>
      </c>
      <c r="P11" s="132"/>
      <c r="Q11" s="132"/>
      <c r="R11" s="132"/>
      <c r="S11" s="132"/>
      <c r="T11" s="132"/>
      <c r="U11" s="132"/>
      <c r="V11" s="132"/>
    </row>
    <row r="12" s="122" customFormat="1" ht="20.25" customHeight="1" spans="1:22">
      <c r="A12" s="102">
        <v>108001</v>
      </c>
      <c r="B12" s="130" t="s">
        <v>1097</v>
      </c>
      <c r="C12" s="129">
        <v>194.47</v>
      </c>
      <c r="D12" s="129">
        <v>21.8</v>
      </c>
      <c r="E12" s="129">
        <v>16.68</v>
      </c>
      <c r="F12" s="129">
        <v>1.82</v>
      </c>
      <c r="G12" s="129">
        <v>0</v>
      </c>
      <c r="H12" s="129">
        <v>17.12</v>
      </c>
      <c r="I12" s="139">
        <v>9.27</v>
      </c>
      <c r="J12" s="129">
        <v>31.17</v>
      </c>
      <c r="K12" s="140">
        <v>19.68</v>
      </c>
      <c r="L12" s="138">
        <v>0</v>
      </c>
      <c r="M12" s="129">
        <v>0</v>
      </c>
      <c r="N12" s="129">
        <v>1.93</v>
      </c>
      <c r="O12" s="129">
        <v>75</v>
      </c>
      <c r="P12" s="132"/>
      <c r="Q12" s="132"/>
      <c r="R12" s="132"/>
      <c r="S12" s="132"/>
      <c r="T12" s="132"/>
      <c r="U12" s="132"/>
      <c r="V12" s="132"/>
    </row>
    <row r="13" s="122" customFormat="1" ht="20.25" customHeight="1" spans="1:22">
      <c r="A13" s="102">
        <v>109001</v>
      </c>
      <c r="B13" s="130" t="s">
        <v>1098</v>
      </c>
      <c r="C13" s="129">
        <v>309.42</v>
      </c>
      <c r="D13" s="129">
        <v>18.85</v>
      </c>
      <c r="E13" s="129">
        <v>16.26</v>
      </c>
      <c r="F13" s="129">
        <v>1.57</v>
      </c>
      <c r="G13" s="129">
        <v>0</v>
      </c>
      <c r="H13" s="129">
        <v>15.79</v>
      </c>
      <c r="I13" s="139">
        <v>8.58</v>
      </c>
      <c r="J13" s="129">
        <v>29.65</v>
      </c>
      <c r="K13" s="140">
        <v>19.58</v>
      </c>
      <c r="L13" s="138">
        <v>0</v>
      </c>
      <c r="M13" s="129">
        <v>0</v>
      </c>
      <c r="N13" s="129">
        <v>1.79</v>
      </c>
      <c r="O13" s="129">
        <v>197.35</v>
      </c>
      <c r="P13" s="132"/>
      <c r="Q13" s="132"/>
      <c r="R13" s="132"/>
      <c r="S13" s="132"/>
      <c r="T13" s="132"/>
      <c r="U13" s="132"/>
      <c r="V13" s="132"/>
    </row>
    <row r="14" s="122" customFormat="1" ht="20.25" customHeight="1" spans="1:22">
      <c r="A14" s="102">
        <v>110001</v>
      </c>
      <c r="B14" s="130" t="s">
        <v>1099</v>
      </c>
      <c r="C14" s="129">
        <v>2099.5</v>
      </c>
      <c r="D14" s="129">
        <v>262.59</v>
      </c>
      <c r="E14" s="129">
        <v>152.01</v>
      </c>
      <c r="F14" s="129">
        <v>19.81</v>
      </c>
      <c r="G14" s="129">
        <v>17.96</v>
      </c>
      <c r="H14" s="129">
        <v>197.14</v>
      </c>
      <c r="I14" s="139">
        <v>103.91</v>
      </c>
      <c r="J14" s="129">
        <v>644.78</v>
      </c>
      <c r="K14" s="140">
        <v>225.84</v>
      </c>
      <c r="L14" s="138">
        <v>12.67</v>
      </c>
      <c r="M14" s="129">
        <v>7.32</v>
      </c>
      <c r="N14" s="129">
        <v>24.14</v>
      </c>
      <c r="O14" s="129">
        <v>431.33</v>
      </c>
      <c r="P14" s="132"/>
      <c r="Q14" s="132"/>
      <c r="R14" s="132"/>
      <c r="S14" s="132"/>
      <c r="T14" s="132"/>
      <c r="U14" s="132"/>
      <c r="V14" s="132"/>
    </row>
    <row r="15" s="122" customFormat="1" ht="20.25" customHeight="1" spans="1:22">
      <c r="A15" s="102">
        <v>111001</v>
      </c>
      <c r="B15" s="130" t="s">
        <v>1100</v>
      </c>
      <c r="C15" s="129">
        <v>1575.43</v>
      </c>
      <c r="D15" s="129">
        <v>195.19</v>
      </c>
      <c r="E15" s="129">
        <v>115.8</v>
      </c>
      <c r="F15" s="129">
        <v>15.31</v>
      </c>
      <c r="G15" s="129">
        <v>8.87</v>
      </c>
      <c r="H15" s="129">
        <v>161.58</v>
      </c>
      <c r="I15" s="139">
        <v>78.86</v>
      </c>
      <c r="J15" s="129">
        <v>477.25</v>
      </c>
      <c r="K15" s="140">
        <v>172.89</v>
      </c>
      <c r="L15" s="138">
        <v>12.92</v>
      </c>
      <c r="M15" s="129">
        <v>5.33</v>
      </c>
      <c r="N15" s="129">
        <v>19.04</v>
      </c>
      <c r="O15" s="129">
        <v>312.39</v>
      </c>
      <c r="P15" s="132"/>
      <c r="Q15" s="132"/>
      <c r="R15" s="132"/>
      <c r="S15" s="132"/>
      <c r="T15" s="132"/>
      <c r="U15" s="132"/>
      <c r="V15" s="132"/>
    </row>
    <row r="16" s="122" customFormat="1" ht="20.25" customHeight="1" spans="1:15">
      <c r="A16" s="102">
        <v>112001</v>
      </c>
      <c r="B16" s="130" t="s">
        <v>1101</v>
      </c>
      <c r="C16" s="129">
        <v>2303.11</v>
      </c>
      <c r="D16" s="129">
        <v>319.74</v>
      </c>
      <c r="E16" s="129">
        <v>248.16</v>
      </c>
      <c r="F16" s="129">
        <v>28.75</v>
      </c>
      <c r="G16" s="129">
        <v>0</v>
      </c>
      <c r="H16" s="129">
        <v>291.05</v>
      </c>
      <c r="I16" s="139">
        <v>150.92</v>
      </c>
      <c r="J16" s="129">
        <v>717.24</v>
      </c>
      <c r="K16" s="140">
        <v>276.88</v>
      </c>
      <c r="L16" s="138">
        <v>0</v>
      </c>
      <c r="M16" s="129">
        <v>4.99</v>
      </c>
      <c r="N16" s="129">
        <v>35.38</v>
      </c>
      <c r="O16" s="129">
        <v>230</v>
      </c>
    </row>
    <row r="17" s="122" customFormat="1" ht="20.25" customHeight="1" spans="1:15">
      <c r="A17" s="102">
        <v>112002</v>
      </c>
      <c r="B17" s="130" t="s">
        <v>1102</v>
      </c>
      <c r="C17" s="129">
        <v>159.54</v>
      </c>
      <c r="D17" s="129">
        <v>23.62</v>
      </c>
      <c r="E17" s="129">
        <v>12.52</v>
      </c>
      <c r="F17" s="129">
        <v>1.15</v>
      </c>
      <c r="G17" s="129">
        <v>4.08</v>
      </c>
      <c r="H17" s="129">
        <v>18.67</v>
      </c>
      <c r="I17" s="139">
        <v>9.95</v>
      </c>
      <c r="J17" s="129">
        <v>40.99</v>
      </c>
      <c r="K17" s="140">
        <v>18.18</v>
      </c>
      <c r="L17" s="138">
        <v>0</v>
      </c>
      <c r="M17" s="129">
        <v>0.13</v>
      </c>
      <c r="N17" s="129">
        <v>2.25</v>
      </c>
      <c r="O17" s="129">
        <v>28</v>
      </c>
    </row>
    <row r="18" s="122" customFormat="1" ht="20.25" customHeight="1" spans="1:15">
      <c r="A18" s="102">
        <v>112004</v>
      </c>
      <c r="B18" s="130" t="s">
        <v>1103</v>
      </c>
      <c r="C18" s="129">
        <v>2013.87</v>
      </c>
      <c r="D18" s="129">
        <v>79.47</v>
      </c>
      <c r="E18" s="129">
        <v>37.08</v>
      </c>
      <c r="F18" s="129">
        <v>2.27</v>
      </c>
      <c r="G18" s="129">
        <v>36</v>
      </c>
      <c r="H18" s="129">
        <v>61.88</v>
      </c>
      <c r="I18" s="139">
        <v>33.27</v>
      </c>
      <c r="J18" s="129">
        <v>108.55</v>
      </c>
      <c r="K18" s="140">
        <v>53.79</v>
      </c>
      <c r="L18" s="138"/>
      <c r="M18" s="129">
        <v>0</v>
      </c>
      <c r="N18" s="129">
        <v>0</v>
      </c>
      <c r="O18" s="129">
        <v>1601.56</v>
      </c>
    </row>
    <row r="19" s="122" customFormat="1" ht="20.25" customHeight="1" spans="1:15">
      <c r="A19" s="102">
        <v>113001</v>
      </c>
      <c r="B19" s="130" t="s">
        <v>1104</v>
      </c>
      <c r="C19" s="129">
        <v>294.66</v>
      </c>
      <c r="D19" s="129">
        <v>50.8</v>
      </c>
      <c r="E19" s="129">
        <v>30.57</v>
      </c>
      <c r="F19" s="129">
        <v>2.76</v>
      </c>
      <c r="G19" s="129">
        <v>10.96</v>
      </c>
      <c r="H19" s="129">
        <v>39.55</v>
      </c>
      <c r="I19" s="139">
        <v>20.36</v>
      </c>
      <c r="J19" s="129">
        <v>74.44</v>
      </c>
      <c r="K19" s="140">
        <v>30.12</v>
      </c>
      <c r="L19" s="138">
        <v>0</v>
      </c>
      <c r="M19" s="129">
        <v>0.26</v>
      </c>
      <c r="N19" s="129">
        <v>4.84</v>
      </c>
      <c r="O19" s="129">
        <v>30</v>
      </c>
    </row>
    <row r="20" s="122" customFormat="1" ht="20.25" customHeight="1" spans="1:15">
      <c r="A20" s="102">
        <v>115001</v>
      </c>
      <c r="B20" s="130" t="s">
        <v>1105</v>
      </c>
      <c r="C20" s="129">
        <v>818.37</v>
      </c>
      <c r="D20" s="129">
        <v>91.34</v>
      </c>
      <c r="E20" s="129">
        <v>44.87</v>
      </c>
      <c r="F20" s="129">
        <v>4.54</v>
      </c>
      <c r="G20" s="129">
        <v>26.83</v>
      </c>
      <c r="H20" s="129">
        <v>72.85</v>
      </c>
      <c r="I20" s="139">
        <v>37.45</v>
      </c>
      <c r="J20" s="129">
        <v>161.68</v>
      </c>
      <c r="K20" s="140">
        <v>52.36</v>
      </c>
      <c r="L20" s="138">
        <v>0</v>
      </c>
      <c r="M20" s="129">
        <v>1.15</v>
      </c>
      <c r="N20" s="129">
        <v>7.74</v>
      </c>
      <c r="O20" s="129">
        <v>317.56</v>
      </c>
    </row>
    <row r="21" s="122" customFormat="1" ht="20.25" customHeight="1" spans="1:15">
      <c r="A21" s="102">
        <v>118001</v>
      </c>
      <c r="B21" s="130" t="s">
        <v>1106</v>
      </c>
      <c r="C21" s="129">
        <v>1056.89</v>
      </c>
      <c r="D21" s="129">
        <v>132.48</v>
      </c>
      <c r="E21" s="129">
        <v>81.61</v>
      </c>
      <c r="F21" s="129">
        <v>8.43</v>
      </c>
      <c r="G21" s="129">
        <v>24.38</v>
      </c>
      <c r="H21" s="129">
        <v>112.53</v>
      </c>
      <c r="I21" s="139">
        <v>54.69</v>
      </c>
      <c r="J21" s="129">
        <v>260.13</v>
      </c>
      <c r="K21" s="140">
        <v>73.8</v>
      </c>
      <c r="L21" s="138">
        <v>0</v>
      </c>
      <c r="M21" s="129">
        <v>2.58</v>
      </c>
      <c r="N21" s="129">
        <v>11.26</v>
      </c>
      <c r="O21" s="129">
        <v>295</v>
      </c>
    </row>
    <row r="22" s="122" customFormat="1" ht="20.25" customHeight="1" spans="1:15">
      <c r="A22" s="102">
        <v>119001</v>
      </c>
      <c r="B22" s="130" t="s">
        <v>1107</v>
      </c>
      <c r="C22" s="129">
        <v>4048.33</v>
      </c>
      <c r="D22" s="129">
        <v>488.39</v>
      </c>
      <c r="E22" s="129">
        <v>330.65</v>
      </c>
      <c r="F22" s="129">
        <v>40.7</v>
      </c>
      <c r="G22" s="129">
        <v>0</v>
      </c>
      <c r="H22" s="129">
        <v>433.31</v>
      </c>
      <c r="I22" s="139">
        <v>224.42</v>
      </c>
      <c r="J22" s="129">
        <v>1070.38</v>
      </c>
      <c r="K22" s="140">
        <v>266.11</v>
      </c>
      <c r="L22" s="138">
        <v>0</v>
      </c>
      <c r="M22" s="129">
        <v>6.34</v>
      </c>
      <c r="N22" s="129">
        <v>51.72</v>
      </c>
      <c r="O22" s="129">
        <v>1136.31</v>
      </c>
    </row>
    <row r="23" s="122" customFormat="1" ht="20.25" customHeight="1" spans="1:15">
      <c r="A23" s="102">
        <v>120001</v>
      </c>
      <c r="B23" s="130" t="s">
        <v>1108</v>
      </c>
      <c r="C23" s="129">
        <v>23371.53</v>
      </c>
      <c r="D23" s="129">
        <v>2211.97</v>
      </c>
      <c r="E23" s="129">
        <v>3206.84</v>
      </c>
      <c r="F23" s="129">
        <v>174.72</v>
      </c>
      <c r="G23" s="129">
        <v>82.96</v>
      </c>
      <c r="H23" s="129">
        <v>2156.39</v>
      </c>
      <c r="I23" s="139">
        <v>1169.51</v>
      </c>
      <c r="J23" s="129">
        <v>3900.44</v>
      </c>
      <c r="K23" s="140">
        <v>2117.07</v>
      </c>
      <c r="L23" s="138">
        <v>14.19</v>
      </c>
      <c r="M23" s="129">
        <v>19.12</v>
      </c>
      <c r="N23" s="129">
        <v>251.66</v>
      </c>
      <c r="O23" s="129">
        <v>8066.66</v>
      </c>
    </row>
    <row r="24" s="122" customFormat="1" ht="20.25" customHeight="1" spans="1:15">
      <c r="A24" s="102">
        <v>123001</v>
      </c>
      <c r="B24" s="130" t="s">
        <v>1109</v>
      </c>
      <c r="C24" s="129">
        <v>2259.73</v>
      </c>
      <c r="D24" s="129">
        <v>318.09</v>
      </c>
      <c r="E24" s="129">
        <v>317.35</v>
      </c>
      <c r="F24" s="129">
        <v>26.51</v>
      </c>
      <c r="G24" s="129">
        <v>11.77</v>
      </c>
      <c r="H24" s="129">
        <v>257.24</v>
      </c>
      <c r="I24" s="139">
        <v>143.04</v>
      </c>
      <c r="J24" s="129">
        <v>586</v>
      </c>
      <c r="K24" s="140">
        <v>189.62</v>
      </c>
      <c r="L24" s="138">
        <v>10.52</v>
      </c>
      <c r="M24" s="129">
        <v>4.91</v>
      </c>
      <c r="N24" s="129">
        <v>32.36</v>
      </c>
      <c r="O24" s="129">
        <v>362.32</v>
      </c>
    </row>
    <row r="25" s="122" customFormat="1" ht="20.25" customHeight="1" spans="1:15">
      <c r="A25" s="102">
        <v>124001</v>
      </c>
      <c r="B25" s="130" t="s">
        <v>1110</v>
      </c>
      <c r="C25" s="129">
        <v>568.3</v>
      </c>
      <c r="D25" s="129">
        <v>90.3</v>
      </c>
      <c r="E25" s="129">
        <v>49.27</v>
      </c>
      <c r="F25" s="129">
        <v>5.05</v>
      </c>
      <c r="G25" s="129">
        <v>13.65</v>
      </c>
      <c r="H25" s="129">
        <v>67.21</v>
      </c>
      <c r="I25" s="139">
        <v>35.69</v>
      </c>
      <c r="J25" s="129">
        <v>129.56</v>
      </c>
      <c r="K25" s="140">
        <v>47.8</v>
      </c>
      <c r="L25" s="138">
        <v>0</v>
      </c>
      <c r="M25" s="129">
        <v>0.78</v>
      </c>
      <c r="N25" s="129">
        <v>7.49</v>
      </c>
      <c r="O25" s="129">
        <v>121.5</v>
      </c>
    </row>
    <row r="26" s="122" customFormat="1" ht="20.25" customHeight="1" spans="1:15">
      <c r="A26" s="102">
        <v>125001</v>
      </c>
      <c r="B26" s="130" t="s">
        <v>1111</v>
      </c>
      <c r="C26" s="129">
        <v>3526.39</v>
      </c>
      <c r="D26" s="129">
        <v>457.24</v>
      </c>
      <c r="E26" s="129">
        <v>423.78</v>
      </c>
      <c r="F26" s="129">
        <v>38.1</v>
      </c>
      <c r="G26" s="129">
        <v>42.31</v>
      </c>
      <c r="H26" s="129">
        <v>413.9</v>
      </c>
      <c r="I26" s="139">
        <v>230.95</v>
      </c>
      <c r="J26" s="129">
        <v>871.26</v>
      </c>
      <c r="K26" s="140">
        <v>498.24</v>
      </c>
      <c r="L26" s="138">
        <v>0</v>
      </c>
      <c r="M26" s="129">
        <v>1.43</v>
      </c>
      <c r="N26" s="129">
        <v>47.08</v>
      </c>
      <c r="O26" s="129">
        <v>502.1</v>
      </c>
    </row>
    <row r="27" s="122" customFormat="1" ht="20.25" customHeight="1" spans="1:15">
      <c r="A27" s="102">
        <v>125005</v>
      </c>
      <c r="B27" s="130" t="s">
        <v>1112</v>
      </c>
      <c r="C27" s="129">
        <v>334.19</v>
      </c>
      <c r="D27" s="129">
        <v>38.7</v>
      </c>
      <c r="E27" s="129">
        <v>22.38</v>
      </c>
      <c r="F27" s="129">
        <v>1.88</v>
      </c>
      <c r="G27" s="129">
        <v>11.24</v>
      </c>
      <c r="H27" s="129">
        <v>29.37</v>
      </c>
      <c r="I27" s="139">
        <v>15.6</v>
      </c>
      <c r="J27" s="129">
        <v>48.24</v>
      </c>
      <c r="K27" s="140">
        <v>35.4</v>
      </c>
      <c r="L27" s="138">
        <v>0</v>
      </c>
      <c r="M27" s="129">
        <v>0</v>
      </c>
      <c r="N27" s="129">
        <v>3.38</v>
      </c>
      <c r="O27" s="129">
        <v>128</v>
      </c>
    </row>
    <row r="28" s="122" customFormat="1" ht="20.25" customHeight="1" spans="1:15">
      <c r="A28" s="102">
        <v>127001</v>
      </c>
      <c r="B28" s="130" t="s">
        <v>1113</v>
      </c>
      <c r="C28" s="129">
        <v>6482.51</v>
      </c>
      <c r="D28" s="129">
        <v>1150.76</v>
      </c>
      <c r="E28" s="129">
        <v>938.28</v>
      </c>
      <c r="F28" s="129">
        <v>85.45</v>
      </c>
      <c r="G28" s="129">
        <v>0</v>
      </c>
      <c r="H28" s="129">
        <v>928.85</v>
      </c>
      <c r="I28" s="139">
        <v>468.62</v>
      </c>
      <c r="J28" s="129">
        <v>1995.41</v>
      </c>
      <c r="K28" s="140">
        <v>620.79</v>
      </c>
      <c r="L28" s="138">
        <v>0</v>
      </c>
      <c r="M28" s="129">
        <v>15.34</v>
      </c>
      <c r="N28" s="129">
        <v>15.21</v>
      </c>
      <c r="O28" s="129">
        <v>263.8</v>
      </c>
    </row>
    <row r="29" s="122" customFormat="1" ht="20.25" customHeight="1" spans="1:15">
      <c r="A29" s="102">
        <v>404001</v>
      </c>
      <c r="B29" s="130" t="s">
        <v>1114</v>
      </c>
      <c r="C29" s="129">
        <v>722.97</v>
      </c>
      <c r="D29" s="129">
        <v>113.69</v>
      </c>
      <c r="E29" s="129">
        <v>72.01</v>
      </c>
      <c r="F29" s="129">
        <v>7.23</v>
      </c>
      <c r="G29" s="129">
        <v>15.73</v>
      </c>
      <c r="H29" s="129">
        <v>94.8</v>
      </c>
      <c r="I29" s="139">
        <v>45.45</v>
      </c>
      <c r="J29" s="129">
        <v>203.52</v>
      </c>
      <c r="K29" s="140">
        <v>60.04</v>
      </c>
      <c r="L29" s="138">
        <v>0</v>
      </c>
      <c r="M29" s="129">
        <v>1.96</v>
      </c>
      <c r="N29" s="129">
        <v>3.04</v>
      </c>
      <c r="O29" s="129">
        <v>105.5</v>
      </c>
    </row>
    <row r="30" s="122" customFormat="1" ht="20.25" customHeight="1" spans="1:15">
      <c r="A30" s="102">
        <v>104001</v>
      </c>
      <c r="B30" s="130" t="s">
        <v>1115</v>
      </c>
      <c r="C30" s="129">
        <v>548.49</v>
      </c>
      <c r="D30" s="129">
        <v>81.96</v>
      </c>
      <c r="E30" s="129">
        <v>68.29</v>
      </c>
      <c r="F30" s="129">
        <v>6.57</v>
      </c>
      <c r="G30" s="129">
        <v>2.23</v>
      </c>
      <c r="H30" s="129">
        <v>63.99</v>
      </c>
      <c r="I30" s="139">
        <v>33.57</v>
      </c>
      <c r="J30" s="129">
        <v>129.49</v>
      </c>
      <c r="K30" s="140">
        <v>50.77</v>
      </c>
      <c r="L30" s="138">
        <v>0</v>
      </c>
      <c r="M30" s="129">
        <v>0.62</v>
      </c>
      <c r="N30" s="129">
        <v>0</v>
      </c>
      <c r="O30" s="129">
        <v>111</v>
      </c>
    </row>
    <row r="31" s="122" customFormat="1" ht="20.25" customHeight="1" spans="1:15">
      <c r="A31" s="102">
        <v>104003</v>
      </c>
      <c r="B31" s="130" t="s">
        <v>1116</v>
      </c>
      <c r="C31" s="129">
        <v>125.17</v>
      </c>
      <c r="D31" s="129">
        <v>23.44</v>
      </c>
      <c r="E31" s="129">
        <v>8.48</v>
      </c>
      <c r="F31" s="129">
        <v>0.85</v>
      </c>
      <c r="G31" s="129">
        <v>8.98</v>
      </c>
      <c r="H31" s="129">
        <v>18.96</v>
      </c>
      <c r="I31" s="139">
        <v>8.15</v>
      </c>
      <c r="J31" s="129">
        <v>24.43</v>
      </c>
      <c r="K31" s="140">
        <v>18.11</v>
      </c>
      <c r="L31" s="138">
        <v>0</v>
      </c>
      <c r="M31" s="129">
        <v>0</v>
      </c>
      <c r="N31" s="129">
        <v>1.77</v>
      </c>
      <c r="O31" s="129">
        <v>12</v>
      </c>
    </row>
    <row r="32" s="122" customFormat="1" ht="20.25" customHeight="1" spans="1:15">
      <c r="A32" s="102">
        <v>401001</v>
      </c>
      <c r="B32" s="130" t="s">
        <v>1117</v>
      </c>
      <c r="C32" s="129">
        <v>369.84</v>
      </c>
      <c r="D32" s="129">
        <v>66.78</v>
      </c>
      <c r="E32" s="129">
        <v>37.91</v>
      </c>
      <c r="F32" s="129">
        <v>4.01</v>
      </c>
      <c r="G32" s="129">
        <v>13.28</v>
      </c>
      <c r="H32" s="129">
        <v>57.96</v>
      </c>
      <c r="I32" s="139">
        <v>24.88</v>
      </c>
      <c r="J32" s="129">
        <v>128.83</v>
      </c>
      <c r="K32" s="140">
        <v>34.59</v>
      </c>
      <c r="L32" s="138">
        <v>0</v>
      </c>
      <c r="M32" s="129">
        <v>0</v>
      </c>
      <c r="N32" s="129">
        <v>1.6</v>
      </c>
      <c r="O32" s="129">
        <v>0</v>
      </c>
    </row>
    <row r="33" s="122" customFormat="1" ht="20.25" customHeight="1" spans="1:15">
      <c r="A33" s="102">
        <v>402001</v>
      </c>
      <c r="B33" s="130" t="s">
        <v>1118</v>
      </c>
      <c r="C33" s="129">
        <v>952.15</v>
      </c>
      <c r="D33" s="129">
        <v>148.38</v>
      </c>
      <c r="E33" s="129">
        <v>88.93</v>
      </c>
      <c r="F33" s="129">
        <v>8.36</v>
      </c>
      <c r="G33" s="129">
        <v>15.92</v>
      </c>
      <c r="H33" s="129">
        <v>122.36</v>
      </c>
      <c r="I33" s="139">
        <v>48.9</v>
      </c>
      <c r="J33" s="129">
        <v>249.6</v>
      </c>
      <c r="K33" s="140">
        <v>73.8</v>
      </c>
      <c r="L33" s="138">
        <v>0</v>
      </c>
      <c r="M33" s="129">
        <v>3.33</v>
      </c>
      <c r="N33" s="129">
        <v>1.01</v>
      </c>
      <c r="O33" s="129">
        <v>191.56</v>
      </c>
    </row>
    <row r="34" s="122" customFormat="1" ht="20.25" customHeight="1" spans="1:15">
      <c r="A34" s="102">
        <v>402002</v>
      </c>
      <c r="B34" s="130" t="s">
        <v>1119</v>
      </c>
      <c r="C34" s="129">
        <v>294.55</v>
      </c>
      <c r="D34" s="129">
        <v>56.56</v>
      </c>
      <c r="E34" s="129">
        <v>33</v>
      </c>
      <c r="F34" s="129">
        <v>2.93</v>
      </c>
      <c r="G34" s="129">
        <v>11.76</v>
      </c>
      <c r="H34" s="129">
        <v>42.68</v>
      </c>
      <c r="I34" s="139">
        <v>21.09</v>
      </c>
      <c r="J34" s="129">
        <v>75.04</v>
      </c>
      <c r="K34" s="140">
        <v>22.39</v>
      </c>
      <c r="L34" s="138">
        <v>0</v>
      </c>
      <c r="M34" s="129">
        <v>0.1</v>
      </c>
      <c r="N34" s="129">
        <v>0</v>
      </c>
      <c r="O34" s="129">
        <v>29</v>
      </c>
    </row>
    <row r="35" s="122" customFormat="1" ht="20.25" customHeight="1" spans="1:15">
      <c r="A35" s="102">
        <v>402003</v>
      </c>
      <c r="B35" s="130" t="s">
        <v>1120</v>
      </c>
      <c r="C35" s="129">
        <v>347.48</v>
      </c>
      <c r="D35" s="129">
        <v>74.08</v>
      </c>
      <c r="E35" s="129">
        <v>14.43</v>
      </c>
      <c r="F35" s="129">
        <v>0</v>
      </c>
      <c r="G35" s="129">
        <v>40.72</v>
      </c>
      <c r="H35" s="129">
        <v>53.18</v>
      </c>
      <c r="I35" s="139">
        <v>23.45</v>
      </c>
      <c r="J35" s="129">
        <v>82.64</v>
      </c>
      <c r="K35" s="140">
        <v>24.06</v>
      </c>
      <c r="L35" s="138">
        <v>0</v>
      </c>
      <c r="M35" s="129">
        <v>0.91</v>
      </c>
      <c r="N35" s="129">
        <v>1.01</v>
      </c>
      <c r="O35" s="129">
        <v>33</v>
      </c>
    </row>
    <row r="36" s="122" customFormat="1" ht="20.25" customHeight="1" spans="1:15">
      <c r="A36" s="102">
        <v>402004</v>
      </c>
      <c r="B36" s="130" t="s">
        <v>1121</v>
      </c>
      <c r="C36" s="129">
        <v>75.58</v>
      </c>
      <c r="D36" s="129">
        <v>15.14</v>
      </c>
      <c r="E36" s="129">
        <v>2.95</v>
      </c>
      <c r="F36" s="129">
        <v>0</v>
      </c>
      <c r="G36" s="129">
        <v>9.03</v>
      </c>
      <c r="H36" s="129">
        <v>12.03</v>
      </c>
      <c r="I36" s="139">
        <v>5.5</v>
      </c>
      <c r="J36" s="129">
        <v>21.24</v>
      </c>
      <c r="K36" s="140">
        <v>4.43</v>
      </c>
      <c r="L36" s="138">
        <v>0</v>
      </c>
      <c r="M36" s="129">
        <v>0.26</v>
      </c>
      <c r="N36" s="129">
        <v>0</v>
      </c>
      <c r="O36" s="129">
        <v>5</v>
      </c>
    </row>
    <row r="37" s="122" customFormat="1" ht="20.25" customHeight="1" spans="1:15">
      <c r="A37" s="102">
        <v>402005</v>
      </c>
      <c r="B37" s="130" t="s">
        <v>1122</v>
      </c>
      <c r="C37" s="129">
        <v>330.03</v>
      </c>
      <c r="D37" s="129">
        <v>67.1</v>
      </c>
      <c r="E37" s="129">
        <v>11.36</v>
      </c>
      <c r="F37" s="129">
        <v>0</v>
      </c>
      <c r="G37" s="129">
        <v>36.05</v>
      </c>
      <c r="H37" s="129">
        <v>47.83</v>
      </c>
      <c r="I37" s="139">
        <v>19.35</v>
      </c>
      <c r="J37" s="129">
        <v>76.54</v>
      </c>
      <c r="K37" s="140">
        <v>21.48</v>
      </c>
      <c r="L37" s="138">
        <v>0</v>
      </c>
      <c r="M37" s="129">
        <v>1.32</v>
      </c>
      <c r="N37" s="129">
        <v>0</v>
      </c>
      <c r="O37" s="129">
        <v>49</v>
      </c>
    </row>
    <row r="38" s="122" customFormat="1" ht="20.25" customHeight="1" spans="1:15">
      <c r="A38" s="102">
        <v>402006</v>
      </c>
      <c r="B38" s="130" t="s">
        <v>1123</v>
      </c>
      <c r="C38" s="129">
        <v>595.63</v>
      </c>
      <c r="D38" s="129">
        <v>183.51</v>
      </c>
      <c r="E38" s="129">
        <v>29.15</v>
      </c>
      <c r="F38" s="129">
        <v>0</v>
      </c>
      <c r="G38" s="129">
        <v>92.4</v>
      </c>
      <c r="H38" s="129">
        <v>130.29</v>
      </c>
      <c r="I38" s="139">
        <v>36.61</v>
      </c>
      <c r="J38" s="129">
        <v>75</v>
      </c>
      <c r="K38" s="140">
        <v>42.2</v>
      </c>
      <c r="L38" s="138">
        <v>0</v>
      </c>
      <c r="M38" s="129">
        <v>3.19</v>
      </c>
      <c r="N38" s="129">
        <v>3.28</v>
      </c>
      <c r="O38" s="129">
        <v>0</v>
      </c>
    </row>
    <row r="39" s="122" customFormat="1" ht="20.25" customHeight="1" spans="1:15">
      <c r="A39" s="102">
        <v>402007</v>
      </c>
      <c r="B39" s="130" t="s">
        <v>1124</v>
      </c>
      <c r="C39" s="129">
        <v>149.48</v>
      </c>
      <c r="D39" s="129">
        <v>28.23</v>
      </c>
      <c r="E39" s="129">
        <v>20.92</v>
      </c>
      <c r="F39" s="129">
        <v>2.35</v>
      </c>
      <c r="G39" s="129">
        <v>2.15</v>
      </c>
      <c r="H39" s="129">
        <v>22.76</v>
      </c>
      <c r="I39" s="139">
        <v>9.78</v>
      </c>
      <c r="J39" s="129">
        <v>43.82</v>
      </c>
      <c r="K39" s="140">
        <v>13.89</v>
      </c>
      <c r="L39" s="138">
        <v>0</v>
      </c>
      <c r="M39" s="129">
        <v>0.78</v>
      </c>
      <c r="N39" s="129">
        <v>0</v>
      </c>
      <c r="O39" s="129">
        <v>4.8</v>
      </c>
    </row>
    <row r="40" s="122" customFormat="1" ht="20.25" customHeight="1" spans="1:15">
      <c r="A40" s="102">
        <v>403001</v>
      </c>
      <c r="B40" s="130" t="s">
        <v>1125</v>
      </c>
      <c r="C40" s="129">
        <v>499.73</v>
      </c>
      <c r="D40" s="129">
        <v>40.7</v>
      </c>
      <c r="E40" s="129">
        <v>18.48</v>
      </c>
      <c r="F40" s="129">
        <v>1.08</v>
      </c>
      <c r="G40" s="129">
        <v>18.22</v>
      </c>
      <c r="H40" s="129">
        <v>33.59</v>
      </c>
      <c r="I40" s="139">
        <v>15.93</v>
      </c>
      <c r="J40" s="129">
        <v>59.96</v>
      </c>
      <c r="K40" s="140">
        <v>31.57</v>
      </c>
      <c r="L40" s="138">
        <v>0</v>
      </c>
      <c r="M40" s="129">
        <v>0.2</v>
      </c>
      <c r="N40" s="129">
        <v>0</v>
      </c>
      <c r="O40" s="129">
        <v>280</v>
      </c>
    </row>
    <row r="41" s="122" customFormat="1" ht="20.25" customHeight="1" spans="1:15">
      <c r="A41" s="102">
        <v>405001</v>
      </c>
      <c r="B41" s="130" t="s">
        <v>1126</v>
      </c>
      <c r="C41" s="129">
        <v>2377.37</v>
      </c>
      <c r="D41" s="129">
        <v>317.31</v>
      </c>
      <c r="E41" s="129">
        <v>75.91</v>
      </c>
      <c r="F41" s="129">
        <v>0</v>
      </c>
      <c r="G41" s="129">
        <v>203.47</v>
      </c>
      <c r="H41" s="129">
        <v>266.87</v>
      </c>
      <c r="I41" s="139">
        <v>124.7</v>
      </c>
      <c r="J41" s="129">
        <v>570.71</v>
      </c>
      <c r="K41" s="140">
        <v>197.79</v>
      </c>
      <c r="L41" s="138">
        <v>0</v>
      </c>
      <c r="M41" s="129">
        <v>4.08</v>
      </c>
      <c r="N41" s="129">
        <v>2.03</v>
      </c>
      <c r="O41" s="129">
        <v>614.5</v>
      </c>
    </row>
    <row r="42" s="122" customFormat="1" ht="20.25" customHeight="1" spans="1:15">
      <c r="A42" s="102">
        <v>406001</v>
      </c>
      <c r="B42" s="130" t="s">
        <v>1127</v>
      </c>
      <c r="C42" s="129">
        <v>444.09</v>
      </c>
      <c r="D42" s="129">
        <v>64.74</v>
      </c>
      <c r="E42" s="129">
        <v>44.84</v>
      </c>
      <c r="F42" s="129">
        <v>5.4</v>
      </c>
      <c r="G42" s="129">
        <v>0</v>
      </c>
      <c r="H42" s="129">
        <v>63.52</v>
      </c>
      <c r="I42" s="139">
        <v>23.61</v>
      </c>
      <c r="J42" s="129">
        <v>149.25</v>
      </c>
      <c r="K42" s="140">
        <v>32.89</v>
      </c>
      <c r="L42" s="138">
        <v>0</v>
      </c>
      <c r="M42" s="129">
        <v>2.83</v>
      </c>
      <c r="N42" s="129">
        <v>1.01</v>
      </c>
      <c r="O42" s="129">
        <v>56</v>
      </c>
    </row>
    <row r="43" s="122" customFormat="1" ht="20.25" customHeight="1" spans="1:15">
      <c r="A43" s="102">
        <v>406002</v>
      </c>
      <c r="B43" s="130" t="s">
        <v>1128</v>
      </c>
      <c r="C43" s="129">
        <v>239</v>
      </c>
      <c r="D43" s="129">
        <v>70.53</v>
      </c>
      <c r="E43" s="129">
        <v>9.74</v>
      </c>
      <c r="F43" s="129">
        <v>0</v>
      </c>
      <c r="G43" s="129">
        <v>24.54</v>
      </c>
      <c r="H43" s="129">
        <v>36.8</v>
      </c>
      <c r="I43" s="139">
        <v>12.58</v>
      </c>
      <c r="J43" s="129">
        <v>0</v>
      </c>
      <c r="K43" s="140">
        <v>13.5</v>
      </c>
      <c r="L43" s="138">
        <v>0</v>
      </c>
      <c r="M43" s="129">
        <v>1.31</v>
      </c>
      <c r="N43" s="129">
        <v>0</v>
      </c>
      <c r="O43" s="129">
        <v>70</v>
      </c>
    </row>
    <row r="44" s="122" customFormat="1" ht="20.25" customHeight="1" spans="1:15">
      <c r="A44" s="102">
        <v>406003</v>
      </c>
      <c r="B44" s="130" t="s">
        <v>1129</v>
      </c>
      <c r="C44" s="129">
        <v>257.46</v>
      </c>
      <c r="D44" s="129">
        <v>60.29</v>
      </c>
      <c r="E44" s="129">
        <v>7.62</v>
      </c>
      <c r="F44" s="129">
        <v>0</v>
      </c>
      <c r="G44" s="129">
        <v>20.08</v>
      </c>
      <c r="H44" s="129">
        <v>32.26</v>
      </c>
      <c r="I44" s="139">
        <v>10.56</v>
      </c>
      <c r="J44" s="129">
        <v>0</v>
      </c>
      <c r="K44" s="140">
        <v>10.31</v>
      </c>
      <c r="L44" s="138">
        <v>0</v>
      </c>
      <c r="M44" s="129">
        <v>1.34</v>
      </c>
      <c r="N44" s="129">
        <v>0</v>
      </c>
      <c r="O44" s="129">
        <v>115</v>
      </c>
    </row>
    <row r="45" s="122" customFormat="1" ht="20.25" customHeight="1" spans="1:15">
      <c r="A45" s="102">
        <v>406004</v>
      </c>
      <c r="B45" s="130" t="s">
        <v>1130</v>
      </c>
      <c r="C45" s="129">
        <v>473.52</v>
      </c>
      <c r="D45" s="129">
        <v>143.02</v>
      </c>
      <c r="E45" s="129">
        <v>17.75</v>
      </c>
      <c r="F45" s="129">
        <v>0</v>
      </c>
      <c r="G45" s="129">
        <v>45.67</v>
      </c>
      <c r="H45" s="129">
        <v>77.81</v>
      </c>
      <c r="I45" s="139">
        <v>24.77</v>
      </c>
      <c r="J45" s="129">
        <v>0</v>
      </c>
      <c r="K45" s="140">
        <v>24.08</v>
      </c>
      <c r="L45" s="138">
        <v>0</v>
      </c>
      <c r="M45" s="129">
        <v>3</v>
      </c>
      <c r="N45" s="129">
        <v>0.42</v>
      </c>
      <c r="O45" s="129">
        <v>137</v>
      </c>
    </row>
    <row r="46" s="122" customFormat="1" ht="20.25" customHeight="1" spans="1:15">
      <c r="A46" s="102">
        <v>406005</v>
      </c>
      <c r="B46" s="130" t="s">
        <v>1131</v>
      </c>
      <c r="C46" s="129">
        <v>497.69</v>
      </c>
      <c r="D46" s="129">
        <v>150.13</v>
      </c>
      <c r="E46" s="129">
        <v>18.46</v>
      </c>
      <c r="F46" s="129">
        <v>0</v>
      </c>
      <c r="G46" s="129">
        <v>47.4</v>
      </c>
      <c r="H46" s="129">
        <v>74.75</v>
      </c>
      <c r="I46" s="139">
        <v>25.93</v>
      </c>
      <c r="J46" s="129">
        <v>0</v>
      </c>
      <c r="K46" s="140">
        <v>25.28</v>
      </c>
      <c r="L46" s="138">
        <v>0</v>
      </c>
      <c r="M46" s="129">
        <v>0</v>
      </c>
      <c r="N46" s="129">
        <v>3.08</v>
      </c>
      <c r="O46" s="129">
        <v>152.66</v>
      </c>
    </row>
    <row r="47" s="122" customFormat="1" ht="20.25" customHeight="1" spans="1:15">
      <c r="A47" s="102">
        <v>406006</v>
      </c>
      <c r="B47" s="130" t="s">
        <v>1132</v>
      </c>
      <c r="C47" s="129">
        <v>399.3</v>
      </c>
      <c r="D47" s="129">
        <v>37.33</v>
      </c>
      <c r="E47" s="129">
        <v>7.37</v>
      </c>
      <c r="F47" s="129">
        <v>0</v>
      </c>
      <c r="G47" s="129">
        <v>11.49</v>
      </c>
      <c r="H47" s="129">
        <v>21.93</v>
      </c>
      <c r="I47" s="139">
        <v>8.65</v>
      </c>
      <c r="J47" s="129">
        <v>17.34</v>
      </c>
      <c r="K47" s="140">
        <v>237.19</v>
      </c>
      <c r="L47" s="138"/>
      <c r="M47" s="129">
        <v>0</v>
      </c>
      <c r="N47" s="129">
        <v>0</v>
      </c>
      <c r="O47" s="129">
        <v>58</v>
      </c>
    </row>
    <row r="48" s="122" customFormat="1" ht="20.25" customHeight="1" spans="1:15">
      <c r="A48" s="102">
        <v>406007</v>
      </c>
      <c r="B48" s="130" t="s">
        <v>1133</v>
      </c>
      <c r="C48" s="129">
        <v>1618.6</v>
      </c>
      <c r="D48" s="129">
        <v>351.95</v>
      </c>
      <c r="E48" s="129">
        <v>61.92</v>
      </c>
      <c r="F48" s="129">
        <v>0</v>
      </c>
      <c r="G48" s="129">
        <v>158.24</v>
      </c>
      <c r="H48" s="129">
        <v>178.12</v>
      </c>
      <c r="I48" s="139">
        <v>68.65</v>
      </c>
      <c r="J48" s="129">
        <v>0</v>
      </c>
      <c r="K48" s="140">
        <v>795.34</v>
      </c>
      <c r="L48" s="138">
        <v>0</v>
      </c>
      <c r="M48" s="129">
        <v>1.81</v>
      </c>
      <c r="N48" s="129">
        <v>1.01</v>
      </c>
      <c r="O48" s="129">
        <v>1.56</v>
      </c>
    </row>
    <row r="49" s="122" customFormat="1" ht="20.25" customHeight="1" spans="1:15">
      <c r="A49" s="102">
        <v>406008</v>
      </c>
      <c r="B49" s="130" t="s">
        <v>1134</v>
      </c>
      <c r="C49" s="129">
        <v>1006.62</v>
      </c>
      <c r="D49" s="129">
        <v>173.91</v>
      </c>
      <c r="E49" s="129">
        <v>24.23</v>
      </c>
      <c r="F49" s="129">
        <v>0</v>
      </c>
      <c r="G49" s="129">
        <v>62.91</v>
      </c>
      <c r="H49" s="129">
        <v>80.42</v>
      </c>
      <c r="I49" s="139">
        <v>31.33</v>
      </c>
      <c r="J49" s="129">
        <v>0</v>
      </c>
      <c r="K49" s="140">
        <v>630.81</v>
      </c>
      <c r="L49" s="138">
        <v>0</v>
      </c>
      <c r="M49" s="129">
        <v>0.23</v>
      </c>
      <c r="N49" s="129">
        <v>2</v>
      </c>
      <c r="O49" s="129">
        <v>0.78</v>
      </c>
    </row>
    <row r="50" s="122" customFormat="1" ht="20.25" customHeight="1" spans="1:15">
      <c r="A50" s="102">
        <v>406009</v>
      </c>
      <c r="B50" s="130" t="s">
        <v>1135</v>
      </c>
      <c r="C50" s="129">
        <v>1601.63</v>
      </c>
      <c r="D50" s="129">
        <v>611.27</v>
      </c>
      <c r="E50" s="129">
        <v>93.79</v>
      </c>
      <c r="F50" s="129">
        <v>0</v>
      </c>
      <c r="G50" s="129">
        <v>237.41</v>
      </c>
      <c r="H50" s="129">
        <v>315.66</v>
      </c>
      <c r="I50" s="139">
        <v>113.09</v>
      </c>
      <c r="J50" s="129">
        <v>0</v>
      </c>
      <c r="K50" s="140">
        <v>213.17</v>
      </c>
      <c r="L50" s="138">
        <v>0</v>
      </c>
      <c r="M50" s="129">
        <v>7.3</v>
      </c>
      <c r="N50" s="129">
        <v>4.48</v>
      </c>
      <c r="O50" s="129">
        <v>5.46</v>
      </c>
    </row>
    <row r="51" s="122" customFormat="1" ht="20.25" customHeight="1" spans="1:15">
      <c r="A51" s="102">
        <v>406010</v>
      </c>
      <c r="B51" s="130" t="s">
        <v>1136</v>
      </c>
      <c r="C51" s="129">
        <v>2322.21</v>
      </c>
      <c r="D51" s="129">
        <v>885.33</v>
      </c>
      <c r="E51" s="129">
        <v>138.61</v>
      </c>
      <c r="F51" s="129">
        <v>0</v>
      </c>
      <c r="G51" s="129">
        <v>347.28</v>
      </c>
      <c r="H51" s="129">
        <v>461.34</v>
      </c>
      <c r="I51" s="139">
        <v>164.55</v>
      </c>
      <c r="J51" s="129">
        <v>0</v>
      </c>
      <c r="K51" s="140">
        <v>303.73</v>
      </c>
      <c r="L51" s="138">
        <v>0</v>
      </c>
      <c r="M51" s="129">
        <v>11</v>
      </c>
      <c r="N51" s="129">
        <v>1.79</v>
      </c>
      <c r="O51" s="129">
        <v>8.58</v>
      </c>
    </row>
    <row r="52" s="122" customFormat="1" ht="20.25" customHeight="1" spans="1:15">
      <c r="A52" s="102">
        <v>406011</v>
      </c>
      <c r="B52" s="130" t="s">
        <v>1137</v>
      </c>
      <c r="C52" s="129">
        <v>1110.53</v>
      </c>
      <c r="D52" s="129">
        <v>420.85</v>
      </c>
      <c r="E52" s="129">
        <v>64.61</v>
      </c>
      <c r="F52" s="129">
        <v>0</v>
      </c>
      <c r="G52" s="129">
        <v>163.1</v>
      </c>
      <c r="H52" s="129">
        <v>217.72</v>
      </c>
      <c r="I52" s="139">
        <v>77.83</v>
      </c>
      <c r="J52" s="129">
        <v>0</v>
      </c>
      <c r="K52" s="140">
        <v>152.99</v>
      </c>
      <c r="L52" s="138">
        <v>0</v>
      </c>
      <c r="M52" s="129">
        <v>6.1</v>
      </c>
      <c r="N52" s="129">
        <v>3.43</v>
      </c>
      <c r="O52" s="129">
        <v>3.9</v>
      </c>
    </row>
    <row r="53" s="122" customFormat="1" ht="20.25" customHeight="1" spans="1:15">
      <c r="A53" s="102">
        <v>406012</v>
      </c>
      <c r="B53" s="130" t="s">
        <v>1138</v>
      </c>
      <c r="C53" s="129">
        <v>765.5</v>
      </c>
      <c r="D53" s="129">
        <v>297.02</v>
      </c>
      <c r="E53" s="129">
        <v>46.91</v>
      </c>
      <c r="F53" s="129">
        <v>0</v>
      </c>
      <c r="G53" s="129">
        <v>119.44</v>
      </c>
      <c r="H53" s="129">
        <v>147.69</v>
      </c>
      <c r="I53" s="139">
        <v>55.61</v>
      </c>
      <c r="J53" s="129">
        <v>0</v>
      </c>
      <c r="K53" s="140">
        <v>92.61</v>
      </c>
      <c r="L53" s="138">
        <v>0</v>
      </c>
      <c r="M53" s="129">
        <v>1.85</v>
      </c>
      <c r="N53" s="129">
        <v>2.03</v>
      </c>
      <c r="O53" s="129">
        <v>2.34</v>
      </c>
    </row>
    <row r="54" s="122" customFormat="1" ht="20.25" customHeight="1" spans="1:15">
      <c r="A54" s="102">
        <v>406013</v>
      </c>
      <c r="B54" s="130" t="s">
        <v>1139</v>
      </c>
      <c r="C54" s="129">
        <v>2438.12</v>
      </c>
      <c r="D54" s="129">
        <v>911.73</v>
      </c>
      <c r="E54" s="129">
        <v>146.7</v>
      </c>
      <c r="F54" s="129">
        <v>0</v>
      </c>
      <c r="G54" s="129">
        <v>375.53</v>
      </c>
      <c r="H54" s="129">
        <v>451.35</v>
      </c>
      <c r="I54" s="139">
        <v>172.07</v>
      </c>
      <c r="J54" s="129">
        <v>0</v>
      </c>
      <c r="K54" s="140">
        <v>368.55</v>
      </c>
      <c r="L54" s="138">
        <v>0</v>
      </c>
      <c r="M54" s="129">
        <v>4.16</v>
      </c>
      <c r="N54" s="129">
        <v>1.01</v>
      </c>
      <c r="O54" s="129">
        <v>7.02</v>
      </c>
    </row>
    <row r="55" s="122" customFormat="1" ht="20.25" customHeight="1" spans="1:15">
      <c r="A55" s="102">
        <v>406014</v>
      </c>
      <c r="B55" s="130" t="s">
        <v>1140</v>
      </c>
      <c r="C55" s="129">
        <v>460.39</v>
      </c>
      <c r="D55" s="129">
        <v>125.47</v>
      </c>
      <c r="E55" s="129">
        <v>48.85</v>
      </c>
      <c r="F55" s="129">
        <v>0</v>
      </c>
      <c r="G55" s="129">
        <v>54.94</v>
      </c>
      <c r="H55" s="129">
        <v>71.52</v>
      </c>
      <c r="I55" s="139">
        <v>27.51</v>
      </c>
      <c r="J55" s="129">
        <v>0</v>
      </c>
      <c r="K55" s="140">
        <v>128.02</v>
      </c>
      <c r="L55" s="138">
        <v>0</v>
      </c>
      <c r="M55" s="129">
        <v>0.49</v>
      </c>
      <c r="N55" s="129">
        <v>2.03</v>
      </c>
      <c r="O55" s="129">
        <v>1.56</v>
      </c>
    </row>
    <row r="56" s="122" customFormat="1" ht="20.25" customHeight="1" spans="1:15">
      <c r="A56" s="102">
        <v>406015</v>
      </c>
      <c r="B56" s="130" t="s">
        <v>1141</v>
      </c>
      <c r="C56" s="129">
        <v>1695.82</v>
      </c>
      <c r="D56" s="129">
        <v>607.06</v>
      </c>
      <c r="E56" s="129">
        <v>99.87</v>
      </c>
      <c r="F56" s="129">
        <v>0</v>
      </c>
      <c r="G56" s="129">
        <v>255.54</v>
      </c>
      <c r="H56" s="129">
        <v>297.19</v>
      </c>
      <c r="I56" s="139">
        <v>115.5</v>
      </c>
      <c r="J56" s="129">
        <v>0</v>
      </c>
      <c r="K56" s="140">
        <v>309.29</v>
      </c>
      <c r="L56" s="138">
        <v>0</v>
      </c>
      <c r="M56" s="129">
        <v>1</v>
      </c>
      <c r="N56" s="129">
        <v>1.01</v>
      </c>
      <c r="O56" s="129">
        <v>9.36</v>
      </c>
    </row>
    <row r="57" s="122" customFormat="1" ht="20.25" customHeight="1" spans="1:15">
      <c r="A57" s="102">
        <v>406016</v>
      </c>
      <c r="B57" s="130" t="s">
        <v>1142</v>
      </c>
      <c r="C57" s="129">
        <v>4392.96</v>
      </c>
      <c r="D57" s="129">
        <v>1734.9</v>
      </c>
      <c r="E57" s="129">
        <v>253.81</v>
      </c>
      <c r="F57" s="129">
        <v>0</v>
      </c>
      <c r="G57" s="129">
        <v>641.38</v>
      </c>
      <c r="H57" s="129">
        <v>855.08</v>
      </c>
      <c r="I57" s="139">
        <v>315.61</v>
      </c>
      <c r="J57" s="129">
        <v>0</v>
      </c>
      <c r="K57" s="140">
        <v>564.83</v>
      </c>
      <c r="L57" s="138">
        <v>0</v>
      </c>
      <c r="M57" s="129">
        <v>13.7</v>
      </c>
      <c r="N57" s="129">
        <v>5.07</v>
      </c>
      <c r="O57" s="129">
        <v>8.58</v>
      </c>
    </row>
    <row r="58" s="122" customFormat="1" ht="20.25" customHeight="1" spans="1:15">
      <c r="A58" s="102">
        <v>406017</v>
      </c>
      <c r="B58" s="130" t="s">
        <v>1143</v>
      </c>
      <c r="C58" s="129">
        <v>2447.11</v>
      </c>
      <c r="D58" s="129">
        <v>1017.02</v>
      </c>
      <c r="E58" s="129">
        <v>144.86</v>
      </c>
      <c r="F58" s="129">
        <v>0</v>
      </c>
      <c r="G58" s="129">
        <v>365.78</v>
      </c>
      <c r="H58" s="129">
        <v>497.24</v>
      </c>
      <c r="I58" s="139">
        <v>183.32</v>
      </c>
      <c r="J58" s="129">
        <v>0</v>
      </c>
      <c r="K58" s="140">
        <v>219.88</v>
      </c>
      <c r="L58" s="138">
        <v>0</v>
      </c>
      <c r="M58" s="129">
        <v>7.47</v>
      </c>
      <c r="N58" s="129">
        <v>6.08</v>
      </c>
      <c r="O58" s="129">
        <v>5.46</v>
      </c>
    </row>
    <row r="59" s="122" customFormat="1" ht="20.25" customHeight="1" spans="1:15">
      <c r="A59" s="102">
        <v>406018</v>
      </c>
      <c r="B59" s="130" t="s">
        <v>1144</v>
      </c>
      <c r="C59" s="129">
        <v>5390.52</v>
      </c>
      <c r="D59" s="129">
        <v>1553.92</v>
      </c>
      <c r="E59" s="129">
        <v>239.17</v>
      </c>
      <c r="F59" s="129">
        <v>0</v>
      </c>
      <c r="G59" s="129">
        <v>616.47</v>
      </c>
      <c r="H59" s="129">
        <v>771.81</v>
      </c>
      <c r="I59" s="139">
        <v>289.18</v>
      </c>
      <c r="J59" s="129">
        <v>0</v>
      </c>
      <c r="K59" s="140">
        <v>607.71</v>
      </c>
      <c r="L59" s="138">
        <v>0</v>
      </c>
      <c r="M59" s="129">
        <v>0</v>
      </c>
      <c r="N59" s="129">
        <v>25.76</v>
      </c>
      <c r="O59" s="129">
        <v>1286.5</v>
      </c>
    </row>
    <row r="60" s="122" customFormat="1" ht="20.25" customHeight="1" spans="1:15">
      <c r="A60" s="102">
        <v>406019</v>
      </c>
      <c r="B60" s="130" t="s">
        <v>1145</v>
      </c>
      <c r="C60" s="129">
        <v>4463.5</v>
      </c>
      <c r="D60" s="129">
        <v>1254.28</v>
      </c>
      <c r="E60" s="129">
        <v>190.01</v>
      </c>
      <c r="F60" s="129">
        <v>0</v>
      </c>
      <c r="G60" s="129">
        <v>485.97</v>
      </c>
      <c r="H60" s="129">
        <v>623.39</v>
      </c>
      <c r="I60" s="139">
        <v>231.63</v>
      </c>
      <c r="J60" s="129">
        <v>0</v>
      </c>
      <c r="K60" s="140">
        <v>535.85</v>
      </c>
      <c r="L60" s="138">
        <v>0</v>
      </c>
      <c r="M60" s="129">
        <v>8.4</v>
      </c>
      <c r="N60" s="129">
        <v>4.84</v>
      </c>
      <c r="O60" s="129">
        <v>1129.13</v>
      </c>
    </row>
    <row r="61" s="122" customFormat="1" ht="20.25" customHeight="1" spans="1:15">
      <c r="A61" s="102">
        <v>406020</v>
      </c>
      <c r="B61" s="130" t="s">
        <v>1146</v>
      </c>
      <c r="C61" s="129">
        <v>3626.43</v>
      </c>
      <c r="D61" s="129">
        <v>1033.31</v>
      </c>
      <c r="E61" s="129">
        <v>160.95</v>
      </c>
      <c r="F61" s="129">
        <v>0</v>
      </c>
      <c r="G61" s="129">
        <v>412.46</v>
      </c>
      <c r="H61" s="129">
        <v>536.92</v>
      </c>
      <c r="I61" s="139">
        <v>192.81</v>
      </c>
      <c r="J61" s="129">
        <v>0</v>
      </c>
      <c r="K61" s="140">
        <v>402.73</v>
      </c>
      <c r="L61" s="138">
        <v>0</v>
      </c>
      <c r="M61" s="129">
        <v>13.48</v>
      </c>
      <c r="N61" s="129">
        <v>14.2</v>
      </c>
      <c r="O61" s="129">
        <v>859.57</v>
      </c>
    </row>
    <row r="62" s="122" customFormat="1" ht="20.25" customHeight="1" spans="1:15">
      <c r="A62" s="102">
        <v>406021</v>
      </c>
      <c r="B62" s="130" t="s">
        <v>1147</v>
      </c>
      <c r="C62" s="129">
        <v>2594.67</v>
      </c>
      <c r="D62" s="129">
        <v>665.4</v>
      </c>
      <c r="E62" s="129">
        <v>195.1</v>
      </c>
      <c r="F62" s="129">
        <v>0</v>
      </c>
      <c r="G62" s="129">
        <v>266.7</v>
      </c>
      <c r="H62" s="129">
        <v>378.29</v>
      </c>
      <c r="I62" s="139">
        <v>135.26</v>
      </c>
      <c r="J62" s="129">
        <v>236.34</v>
      </c>
      <c r="K62" s="140">
        <v>259.54</v>
      </c>
      <c r="L62" s="138">
        <v>0</v>
      </c>
      <c r="M62" s="129">
        <v>4.12</v>
      </c>
      <c r="N62" s="129">
        <v>35.18</v>
      </c>
      <c r="O62" s="129">
        <v>418.74</v>
      </c>
    </row>
    <row r="63" s="122" customFormat="1" ht="20.25" customHeight="1" spans="1:15">
      <c r="A63" s="102">
        <v>406022</v>
      </c>
      <c r="B63" s="130" t="s">
        <v>1148</v>
      </c>
      <c r="C63" s="129">
        <v>305.51</v>
      </c>
      <c r="D63" s="129">
        <v>96.36</v>
      </c>
      <c r="E63" s="129">
        <v>39.33</v>
      </c>
      <c r="F63" s="129">
        <v>0</v>
      </c>
      <c r="G63" s="129">
        <v>49.96</v>
      </c>
      <c r="H63" s="129">
        <v>63.49</v>
      </c>
      <c r="I63" s="139">
        <v>22.28</v>
      </c>
      <c r="J63" s="129">
        <v>0</v>
      </c>
      <c r="K63" s="140">
        <v>28.94</v>
      </c>
      <c r="L63" s="138">
        <v>0</v>
      </c>
      <c r="M63" s="129">
        <v>0</v>
      </c>
      <c r="N63" s="129">
        <v>5.15</v>
      </c>
      <c r="O63" s="129">
        <v>0</v>
      </c>
    </row>
    <row r="64" s="122" customFormat="1" ht="20.25" customHeight="1" spans="1:15">
      <c r="A64" s="102">
        <v>406023</v>
      </c>
      <c r="B64" s="130" t="s">
        <v>1149</v>
      </c>
      <c r="C64" s="129">
        <v>682.01</v>
      </c>
      <c r="D64" s="129">
        <v>284.55</v>
      </c>
      <c r="E64" s="129">
        <v>49.14</v>
      </c>
      <c r="F64" s="129">
        <v>0</v>
      </c>
      <c r="G64" s="129">
        <v>106.04</v>
      </c>
      <c r="H64" s="129">
        <v>152.4</v>
      </c>
      <c r="I64" s="139">
        <v>52.77</v>
      </c>
      <c r="J64" s="129">
        <v>0</v>
      </c>
      <c r="K64" s="140">
        <v>32.94</v>
      </c>
      <c r="L64" s="138">
        <v>0</v>
      </c>
      <c r="M64" s="129">
        <v>3.9</v>
      </c>
      <c r="N64" s="129">
        <v>0.27</v>
      </c>
      <c r="O64" s="129">
        <v>0</v>
      </c>
    </row>
    <row r="65" s="122" customFormat="1" ht="20.25" customHeight="1" spans="1:15">
      <c r="A65" s="102">
        <v>406026</v>
      </c>
      <c r="B65" s="130" t="s">
        <v>1150</v>
      </c>
      <c r="C65" s="129">
        <v>326.67</v>
      </c>
      <c r="D65" s="129">
        <v>126.75</v>
      </c>
      <c r="E65" s="129">
        <v>39.24</v>
      </c>
      <c r="F65" s="129">
        <v>0</v>
      </c>
      <c r="G65" s="129">
        <v>49.16</v>
      </c>
      <c r="H65" s="129">
        <v>71.23</v>
      </c>
      <c r="I65" s="139">
        <v>25.82</v>
      </c>
      <c r="J65" s="129">
        <v>0</v>
      </c>
      <c r="K65" s="140">
        <v>13.08</v>
      </c>
      <c r="L65" s="138">
        <v>0</v>
      </c>
      <c r="M65" s="129">
        <v>1.3</v>
      </c>
      <c r="N65" s="129">
        <v>0.09</v>
      </c>
      <c r="O65" s="129">
        <v>0</v>
      </c>
    </row>
    <row r="66" s="122" customFormat="1" ht="20.25" customHeight="1" spans="1:15">
      <c r="A66" s="102">
        <v>406027</v>
      </c>
      <c r="B66" s="130" t="s">
        <v>1151</v>
      </c>
      <c r="C66" s="129">
        <v>2478.4</v>
      </c>
      <c r="D66" s="129">
        <v>862.21</v>
      </c>
      <c r="E66" s="129">
        <v>184.24</v>
      </c>
      <c r="F66" s="129">
        <v>0</v>
      </c>
      <c r="G66" s="129">
        <v>353.69</v>
      </c>
      <c r="H66" s="129">
        <v>480.08</v>
      </c>
      <c r="I66" s="139">
        <v>168.02</v>
      </c>
      <c r="J66" s="129">
        <v>0</v>
      </c>
      <c r="K66" s="140">
        <v>344.52</v>
      </c>
      <c r="L66" s="138">
        <v>0</v>
      </c>
      <c r="M66" s="129">
        <v>13.8</v>
      </c>
      <c r="N66" s="129">
        <v>71.84</v>
      </c>
      <c r="O66" s="129">
        <v>0</v>
      </c>
    </row>
    <row r="67" s="122" customFormat="1" ht="20.25" customHeight="1" spans="1:15">
      <c r="A67" s="102">
        <v>406028</v>
      </c>
      <c r="B67" s="130" t="s">
        <v>1152</v>
      </c>
      <c r="C67" s="129">
        <v>5686.88</v>
      </c>
      <c r="D67" s="129">
        <v>1858.41</v>
      </c>
      <c r="E67" s="129">
        <v>569.21</v>
      </c>
      <c r="F67" s="129">
        <v>0</v>
      </c>
      <c r="G67" s="129">
        <v>768.38</v>
      </c>
      <c r="H67" s="129">
        <v>1130.48</v>
      </c>
      <c r="I67" s="139">
        <v>383.52</v>
      </c>
      <c r="J67" s="129">
        <v>0</v>
      </c>
      <c r="K67" s="140">
        <v>718.05</v>
      </c>
      <c r="L67" s="138">
        <v>0</v>
      </c>
      <c r="M67" s="129">
        <v>38.5</v>
      </c>
      <c r="N67" s="129">
        <v>220.33</v>
      </c>
      <c r="O67" s="129">
        <v>0</v>
      </c>
    </row>
    <row r="68" s="122" customFormat="1" ht="20.25" customHeight="1" spans="1:15">
      <c r="A68" s="102">
        <v>406030</v>
      </c>
      <c r="B68" s="130" t="s">
        <v>1153</v>
      </c>
      <c r="C68" s="129">
        <v>3742.79</v>
      </c>
      <c r="D68" s="129">
        <v>1225.04</v>
      </c>
      <c r="E68" s="129">
        <v>344.43</v>
      </c>
      <c r="F68" s="129">
        <v>0</v>
      </c>
      <c r="G68" s="129">
        <v>471.66</v>
      </c>
      <c r="H68" s="129">
        <v>746.85</v>
      </c>
      <c r="I68" s="139">
        <v>244.94</v>
      </c>
      <c r="J68" s="129">
        <v>0</v>
      </c>
      <c r="K68" s="140">
        <v>450.97</v>
      </c>
      <c r="L68" s="138">
        <v>0</v>
      </c>
      <c r="M68" s="129">
        <v>31.72</v>
      </c>
      <c r="N68" s="129">
        <v>227.18</v>
      </c>
      <c r="O68" s="129">
        <v>0</v>
      </c>
    </row>
    <row r="69" s="122" customFormat="1" ht="20.25" customHeight="1" spans="1:15">
      <c r="A69" s="102">
        <v>406031</v>
      </c>
      <c r="B69" s="130" t="s">
        <v>1154</v>
      </c>
      <c r="C69" s="129">
        <v>3666.63</v>
      </c>
      <c r="D69" s="129">
        <v>1302.35</v>
      </c>
      <c r="E69" s="129">
        <v>361.25</v>
      </c>
      <c r="F69" s="129">
        <v>0</v>
      </c>
      <c r="G69" s="129">
        <v>488.1</v>
      </c>
      <c r="H69" s="129">
        <v>767.14</v>
      </c>
      <c r="I69" s="139">
        <v>258.2</v>
      </c>
      <c r="J69" s="129">
        <v>41.16</v>
      </c>
      <c r="K69" s="140">
        <v>374.6</v>
      </c>
      <c r="L69" s="138">
        <v>9.8</v>
      </c>
      <c r="M69" s="129">
        <v>27.52</v>
      </c>
      <c r="N69" s="129">
        <v>36.51</v>
      </c>
      <c r="O69" s="129">
        <v>0</v>
      </c>
    </row>
    <row r="70" s="122" customFormat="1" ht="20.25" customHeight="1" spans="1:15">
      <c r="A70" s="102">
        <v>406032</v>
      </c>
      <c r="B70" s="130" t="s">
        <v>1155</v>
      </c>
      <c r="C70" s="129">
        <v>3736.29</v>
      </c>
      <c r="D70" s="129">
        <v>1237.06</v>
      </c>
      <c r="E70" s="129">
        <v>421.23</v>
      </c>
      <c r="F70" s="129">
        <v>0</v>
      </c>
      <c r="G70" s="129">
        <v>478.13</v>
      </c>
      <c r="H70" s="129">
        <v>770.25</v>
      </c>
      <c r="I70" s="139">
        <v>256.37</v>
      </c>
      <c r="J70" s="129">
        <v>0</v>
      </c>
      <c r="K70" s="140">
        <v>313.01</v>
      </c>
      <c r="L70" s="138">
        <v>0</v>
      </c>
      <c r="M70" s="129">
        <v>28.75</v>
      </c>
      <c r="N70" s="129">
        <v>231.49</v>
      </c>
      <c r="O70" s="129">
        <v>0</v>
      </c>
    </row>
    <row r="71" s="122" customFormat="1" ht="20.25" customHeight="1" spans="1:15">
      <c r="A71" s="102">
        <v>406033</v>
      </c>
      <c r="B71" s="130" t="s">
        <v>1156</v>
      </c>
      <c r="C71" s="129">
        <v>2518.36</v>
      </c>
      <c r="D71" s="129">
        <v>816.15</v>
      </c>
      <c r="E71" s="129">
        <v>280.41</v>
      </c>
      <c r="F71" s="129">
        <v>0</v>
      </c>
      <c r="G71" s="129">
        <v>359.64</v>
      </c>
      <c r="H71" s="129">
        <v>502.86</v>
      </c>
      <c r="I71" s="139">
        <v>174.74</v>
      </c>
      <c r="J71" s="129">
        <v>0</v>
      </c>
      <c r="K71" s="140">
        <v>296.27</v>
      </c>
      <c r="L71" s="138">
        <v>0</v>
      </c>
      <c r="M71" s="129">
        <v>16.17</v>
      </c>
      <c r="N71" s="129">
        <v>72.12</v>
      </c>
      <c r="O71" s="129">
        <v>0</v>
      </c>
    </row>
    <row r="72" s="122" customFormat="1" ht="20.25" customHeight="1" spans="1:15">
      <c r="A72" s="102">
        <v>406034</v>
      </c>
      <c r="B72" s="130" t="s">
        <v>1157</v>
      </c>
      <c r="C72" s="129">
        <v>3376.38</v>
      </c>
      <c r="D72" s="129">
        <v>1129.36</v>
      </c>
      <c r="E72" s="129">
        <v>346.4</v>
      </c>
      <c r="F72" s="129">
        <v>0</v>
      </c>
      <c r="G72" s="129">
        <v>463.51</v>
      </c>
      <c r="H72" s="129">
        <v>688.55</v>
      </c>
      <c r="I72" s="139">
        <v>232.71</v>
      </c>
      <c r="J72" s="129">
        <v>0</v>
      </c>
      <c r="K72" s="140">
        <v>393.95</v>
      </c>
      <c r="L72" s="138">
        <v>9.75</v>
      </c>
      <c r="M72" s="129">
        <v>23.7</v>
      </c>
      <c r="N72" s="129">
        <v>88.45</v>
      </c>
      <c r="O72" s="129">
        <v>0</v>
      </c>
    </row>
    <row r="73" s="122" customFormat="1" ht="20.25" customHeight="1" spans="1:15">
      <c r="A73" s="102">
        <v>406035</v>
      </c>
      <c r="B73" s="130" t="s">
        <v>1158</v>
      </c>
      <c r="C73" s="129">
        <v>4529.17</v>
      </c>
      <c r="D73" s="129">
        <v>1442.19</v>
      </c>
      <c r="E73" s="129">
        <v>459.08</v>
      </c>
      <c r="F73" s="129">
        <v>0</v>
      </c>
      <c r="G73" s="129">
        <v>615.3</v>
      </c>
      <c r="H73" s="129">
        <v>905.5</v>
      </c>
      <c r="I73" s="139">
        <v>301.99</v>
      </c>
      <c r="J73" s="129">
        <v>0</v>
      </c>
      <c r="K73" s="140">
        <v>532.33</v>
      </c>
      <c r="L73" s="138">
        <v>29.89</v>
      </c>
      <c r="M73" s="129">
        <v>37.6</v>
      </c>
      <c r="N73" s="129">
        <v>205.29</v>
      </c>
      <c r="O73" s="129">
        <v>0</v>
      </c>
    </row>
    <row r="74" s="122" customFormat="1" ht="20.25" customHeight="1" spans="1:15">
      <c r="A74" s="102">
        <v>406036</v>
      </c>
      <c r="B74" s="130" t="s">
        <v>1159</v>
      </c>
      <c r="C74" s="129">
        <v>2333.32</v>
      </c>
      <c r="D74" s="129">
        <v>735.61</v>
      </c>
      <c r="E74" s="129">
        <v>248.48</v>
      </c>
      <c r="F74" s="129">
        <v>0</v>
      </c>
      <c r="G74" s="129">
        <v>331.32</v>
      </c>
      <c r="H74" s="129">
        <v>463.79</v>
      </c>
      <c r="I74" s="139">
        <v>157.43</v>
      </c>
      <c r="J74" s="129">
        <v>66.34</v>
      </c>
      <c r="K74" s="140">
        <v>296.28</v>
      </c>
      <c r="L74" s="138">
        <v>0</v>
      </c>
      <c r="M74" s="129">
        <v>17.24</v>
      </c>
      <c r="N74" s="129">
        <v>16.83</v>
      </c>
      <c r="O74" s="129">
        <v>0</v>
      </c>
    </row>
    <row r="75" s="122" customFormat="1" ht="20.25" customHeight="1" spans="1:15">
      <c r="A75" s="102">
        <v>406037</v>
      </c>
      <c r="B75" s="130" t="s">
        <v>1160</v>
      </c>
      <c r="C75" s="129">
        <v>2918.65</v>
      </c>
      <c r="D75" s="129">
        <v>934.02</v>
      </c>
      <c r="E75" s="129">
        <v>298.25</v>
      </c>
      <c r="F75" s="129">
        <v>0</v>
      </c>
      <c r="G75" s="129">
        <v>401.49</v>
      </c>
      <c r="H75" s="129">
        <v>564.62</v>
      </c>
      <c r="I75" s="139">
        <v>196.05</v>
      </c>
      <c r="J75" s="129">
        <v>0</v>
      </c>
      <c r="K75" s="140">
        <v>320.37</v>
      </c>
      <c r="L75" s="138">
        <v>0</v>
      </c>
      <c r="M75" s="129">
        <v>17.6</v>
      </c>
      <c r="N75" s="129">
        <v>186.25</v>
      </c>
      <c r="O75" s="129">
        <v>0</v>
      </c>
    </row>
    <row r="76" s="122" customFormat="1" ht="20.25" customHeight="1" spans="1:15">
      <c r="A76" s="102">
        <v>406038</v>
      </c>
      <c r="B76" s="130" t="s">
        <v>1161</v>
      </c>
      <c r="C76" s="129">
        <v>4806.42</v>
      </c>
      <c r="D76" s="129">
        <v>1829.84</v>
      </c>
      <c r="E76" s="129">
        <v>368.15</v>
      </c>
      <c r="F76" s="129">
        <v>0</v>
      </c>
      <c r="G76" s="129">
        <v>679.26</v>
      </c>
      <c r="H76" s="129">
        <v>995.58</v>
      </c>
      <c r="I76" s="139">
        <v>345.27</v>
      </c>
      <c r="J76" s="129">
        <v>0</v>
      </c>
      <c r="K76" s="140">
        <v>363.52</v>
      </c>
      <c r="L76" s="138">
        <v>0</v>
      </c>
      <c r="M76" s="129">
        <v>27.7</v>
      </c>
      <c r="N76" s="129">
        <v>197.1</v>
      </c>
      <c r="O76" s="129">
        <v>0</v>
      </c>
    </row>
    <row r="77" s="122" customFormat="1" ht="20.25" customHeight="1" spans="1:15">
      <c r="A77" s="102">
        <v>406039</v>
      </c>
      <c r="B77" s="130" t="s">
        <v>1162</v>
      </c>
      <c r="C77" s="129">
        <v>3463.17</v>
      </c>
      <c r="D77" s="129">
        <v>1157.04</v>
      </c>
      <c r="E77" s="129">
        <v>349.23</v>
      </c>
      <c r="F77" s="129">
        <v>0</v>
      </c>
      <c r="G77" s="129">
        <v>463.74</v>
      </c>
      <c r="H77" s="129">
        <v>729.85</v>
      </c>
      <c r="I77" s="139">
        <v>236.52</v>
      </c>
      <c r="J77" s="129">
        <v>0</v>
      </c>
      <c r="K77" s="140">
        <v>325.77</v>
      </c>
      <c r="L77" s="138">
        <v>0</v>
      </c>
      <c r="M77" s="129">
        <v>20.5</v>
      </c>
      <c r="N77" s="129">
        <v>180.52</v>
      </c>
      <c r="O77" s="129">
        <v>0</v>
      </c>
    </row>
    <row r="78" s="122" customFormat="1" ht="20.25" customHeight="1" spans="1:15">
      <c r="A78" s="102">
        <v>406040</v>
      </c>
      <c r="B78" s="130" t="s">
        <v>1163</v>
      </c>
      <c r="C78" s="129">
        <v>160.96</v>
      </c>
      <c r="D78" s="129">
        <v>64.08</v>
      </c>
      <c r="E78" s="129">
        <v>9.32</v>
      </c>
      <c r="F78" s="129">
        <v>0</v>
      </c>
      <c r="G78" s="129">
        <v>23.88</v>
      </c>
      <c r="H78" s="129">
        <v>32.95</v>
      </c>
      <c r="I78" s="139">
        <v>11.67</v>
      </c>
      <c r="J78" s="129">
        <v>0</v>
      </c>
      <c r="K78" s="140">
        <v>11.1</v>
      </c>
      <c r="L78" s="138">
        <v>0</v>
      </c>
      <c r="M78" s="129">
        <v>0.8</v>
      </c>
      <c r="N78" s="129">
        <v>7.16</v>
      </c>
      <c r="O78" s="129">
        <v>0</v>
      </c>
    </row>
    <row r="79" s="122" customFormat="1" ht="20.25" customHeight="1" spans="1:15">
      <c r="A79" s="102">
        <v>406041</v>
      </c>
      <c r="B79" s="130" t="s">
        <v>1164</v>
      </c>
      <c r="C79" s="129">
        <v>1003.49</v>
      </c>
      <c r="D79" s="129">
        <v>345.96</v>
      </c>
      <c r="E79" s="129">
        <v>55.85</v>
      </c>
      <c r="F79" s="129">
        <v>0</v>
      </c>
      <c r="G79" s="129">
        <v>143.51</v>
      </c>
      <c r="H79" s="129">
        <v>177.82</v>
      </c>
      <c r="I79" s="139">
        <v>65.44</v>
      </c>
      <c r="J79" s="129">
        <v>0</v>
      </c>
      <c r="K79" s="140">
        <v>197.91</v>
      </c>
      <c r="L79" s="138">
        <v>9.7</v>
      </c>
      <c r="M79" s="129">
        <v>0</v>
      </c>
      <c r="N79" s="129">
        <v>7.3</v>
      </c>
      <c r="O79" s="129">
        <v>0</v>
      </c>
    </row>
    <row r="80" s="122" customFormat="1" ht="20.25" customHeight="1" spans="1:15">
      <c r="A80" s="102">
        <v>406042</v>
      </c>
      <c r="B80" s="130" t="s">
        <v>1165</v>
      </c>
      <c r="C80" s="129">
        <v>1273.58</v>
      </c>
      <c r="D80" s="129">
        <v>498.23</v>
      </c>
      <c r="E80" s="129">
        <v>87.97</v>
      </c>
      <c r="F80" s="129">
        <v>0</v>
      </c>
      <c r="G80" s="129">
        <v>187.93</v>
      </c>
      <c r="H80" s="129">
        <v>253.53</v>
      </c>
      <c r="I80" s="139">
        <v>92.89</v>
      </c>
      <c r="J80" s="129">
        <v>0</v>
      </c>
      <c r="K80" s="140">
        <v>132.62</v>
      </c>
      <c r="L80" s="138">
        <v>10.15</v>
      </c>
      <c r="M80" s="129">
        <v>4.2</v>
      </c>
      <c r="N80" s="129">
        <v>4.5</v>
      </c>
      <c r="O80" s="129">
        <v>1.56</v>
      </c>
    </row>
    <row r="81" s="122" customFormat="1" ht="20.25" customHeight="1" spans="1:15">
      <c r="A81" s="102">
        <v>406043</v>
      </c>
      <c r="B81" s="130" t="s">
        <v>1166</v>
      </c>
      <c r="C81" s="129">
        <v>800.67</v>
      </c>
      <c r="D81" s="129">
        <v>284.97</v>
      </c>
      <c r="E81" s="129">
        <v>53.13</v>
      </c>
      <c r="F81" s="129">
        <v>0</v>
      </c>
      <c r="G81" s="129">
        <v>114.32</v>
      </c>
      <c r="H81" s="129">
        <v>142.49</v>
      </c>
      <c r="I81" s="139">
        <v>54.29</v>
      </c>
      <c r="J81" s="129">
        <v>0</v>
      </c>
      <c r="K81" s="140">
        <v>134.02</v>
      </c>
      <c r="L81" s="138">
        <v>0</v>
      </c>
      <c r="M81" s="129">
        <v>1.2</v>
      </c>
      <c r="N81" s="129">
        <v>13.91</v>
      </c>
      <c r="O81" s="129">
        <v>2.34</v>
      </c>
    </row>
    <row r="82" s="122" customFormat="1" ht="20.25" customHeight="1" spans="1:15">
      <c r="A82" s="102">
        <v>406047</v>
      </c>
      <c r="B82" s="130" t="s">
        <v>1167</v>
      </c>
      <c r="C82" s="129">
        <v>480.8</v>
      </c>
      <c r="D82" s="129">
        <v>137.26</v>
      </c>
      <c r="E82" s="129">
        <v>30.07</v>
      </c>
      <c r="F82" s="129">
        <v>0</v>
      </c>
      <c r="G82" s="129">
        <v>80.07</v>
      </c>
      <c r="H82" s="129">
        <v>75.46</v>
      </c>
      <c r="I82" s="139">
        <v>29.69</v>
      </c>
      <c r="J82" s="129">
        <v>0</v>
      </c>
      <c r="K82" s="140">
        <v>128.25</v>
      </c>
      <c r="L82" s="138"/>
      <c r="M82" s="129">
        <v>0</v>
      </c>
      <c r="N82" s="129">
        <v>0</v>
      </c>
      <c r="O82" s="129">
        <v>0</v>
      </c>
    </row>
    <row r="83" s="122" customFormat="1" ht="20.25" customHeight="1" spans="1:15">
      <c r="A83" s="102">
        <v>406048</v>
      </c>
      <c r="B83" s="130" t="s">
        <v>1168</v>
      </c>
      <c r="C83" s="129">
        <v>807.44</v>
      </c>
      <c r="D83" s="129">
        <v>254.73</v>
      </c>
      <c r="E83" s="129">
        <v>51.36</v>
      </c>
      <c r="F83" s="129">
        <v>0</v>
      </c>
      <c r="G83" s="129">
        <v>135.07</v>
      </c>
      <c r="H83" s="129">
        <v>138.03</v>
      </c>
      <c r="I83" s="139">
        <v>52.94</v>
      </c>
      <c r="J83" s="129">
        <v>0</v>
      </c>
      <c r="K83" s="140">
        <v>173.2</v>
      </c>
      <c r="L83" s="138">
        <v>0</v>
      </c>
      <c r="M83" s="129">
        <v>0</v>
      </c>
      <c r="N83" s="129">
        <v>2.11</v>
      </c>
      <c r="O83" s="129">
        <v>0</v>
      </c>
    </row>
    <row r="84" s="122" customFormat="1" ht="20.25" customHeight="1" spans="1:15">
      <c r="A84" s="102">
        <v>406049</v>
      </c>
      <c r="B84" s="130" t="s">
        <v>1169</v>
      </c>
      <c r="C84" s="129">
        <v>1306.51</v>
      </c>
      <c r="D84" s="129">
        <v>387.6</v>
      </c>
      <c r="E84" s="129">
        <v>76.95</v>
      </c>
      <c r="F84" s="129">
        <v>0</v>
      </c>
      <c r="G84" s="129">
        <v>198.88</v>
      </c>
      <c r="H84" s="129">
        <v>202.31</v>
      </c>
      <c r="I84" s="139">
        <v>79.61</v>
      </c>
      <c r="J84" s="129">
        <v>0</v>
      </c>
      <c r="K84" s="140">
        <v>361.16</v>
      </c>
      <c r="L84" s="138"/>
      <c r="M84" s="129">
        <v>0</v>
      </c>
      <c r="N84" s="129">
        <v>0</v>
      </c>
      <c r="O84" s="129">
        <v>0</v>
      </c>
    </row>
    <row r="85" s="122" customFormat="1" ht="20.25" customHeight="1" spans="1:15">
      <c r="A85" s="102">
        <v>406050</v>
      </c>
      <c r="B85" s="130" t="s">
        <v>1170</v>
      </c>
      <c r="C85" s="129">
        <v>2182.12</v>
      </c>
      <c r="D85" s="129">
        <v>788.76</v>
      </c>
      <c r="E85" s="129">
        <v>139.15</v>
      </c>
      <c r="F85" s="129">
        <v>0</v>
      </c>
      <c r="G85" s="129">
        <v>360.36</v>
      </c>
      <c r="H85" s="129">
        <v>392.75</v>
      </c>
      <c r="I85" s="139">
        <v>154.59</v>
      </c>
      <c r="J85" s="129">
        <v>0</v>
      </c>
      <c r="K85" s="140">
        <v>344.48</v>
      </c>
      <c r="L85" s="138">
        <v>0</v>
      </c>
      <c r="M85" s="129">
        <v>0</v>
      </c>
      <c r="N85" s="129">
        <v>2.03</v>
      </c>
      <c r="O85" s="129">
        <v>0</v>
      </c>
    </row>
    <row r="86" s="122" customFormat="1" ht="20.25" customHeight="1" spans="1:15">
      <c r="A86" s="102">
        <v>407001</v>
      </c>
      <c r="B86" s="130" t="s">
        <v>1171</v>
      </c>
      <c r="C86" s="129">
        <v>485.27</v>
      </c>
      <c r="D86" s="129">
        <v>75.81</v>
      </c>
      <c r="E86" s="129">
        <v>53.2</v>
      </c>
      <c r="F86" s="129">
        <v>5.78</v>
      </c>
      <c r="G86" s="129">
        <v>2.68</v>
      </c>
      <c r="H86" s="129">
        <v>79.27</v>
      </c>
      <c r="I86" s="139">
        <v>27.85</v>
      </c>
      <c r="J86" s="129">
        <v>147.56</v>
      </c>
      <c r="K86" s="140">
        <v>40</v>
      </c>
      <c r="L86" s="138">
        <v>0</v>
      </c>
      <c r="M86" s="129">
        <v>2.03</v>
      </c>
      <c r="N86" s="129">
        <v>1.09</v>
      </c>
      <c r="O86" s="129">
        <v>50</v>
      </c>
    </row>
    <row r="87" s="122" customFormat="1" ht="20.25" customHeight="1" spans="1:15">
      <c r="A87" s="102">
        <v>408001</v>
      </c>
      <c r="B87" s="130" t="s">
        <v>1172</v>
      </c>
      <c r="C87" s="129">
        <v>372.58</v>
      </c>
      <c r="D87" s="129">
        <v>50.95</v>
      </c>
      <c r="E87" s="129">
        <v>22.6</v>
      </c>
      <c r="F87" s="129">
        <v>3.99</v>
      </c>
      <c r="G87" s="129">
        <v>15.24</v>
      </c>
      <c r="H87" s="129">
        <v>44.51</v>
      </c>
      <c r="I87" s="139">
        <v>19.53</v>
      </c>
      <c r="J87" s="129">
        <v>101.73</v>
      </c>
      <c r="K87" s="140">
        <v>26.86</v>
      </c>
      <c r="L87" s="138">
        <v>0</v>
      </c>
      <c r="M87" s="129">
        <v>1.17</v>
      </c>
      <c r="N87" s="129">
        <v>0</v>
      </c>
      <c r="O87" s="129">
        <v>86</v>
      </c>
    </row>
    <row r="88" s="122" customFormat="1" ht="20.25" customHeight="1" spans="1:15">
      <c r="A88" s="102">
        <v>501001</v>
      </c>
      <c r="B88" s="130" t="s">
        <v>1173</v>
      </c>
      <c r="C88" s="129">
        <v>1300.02</v>
      </c>
      <c r="D88" s="129">
        <v>191.77</v>
      </c>
      <c r="E88" s="129">
        <v>125.69</v>
      </c>
      <c r="F88" s="129">
        <v>13.02</v>
      </c>
      <c r="G88" s="129">
        <v>26.88</v>
      </c>
      <c r="H88" s="129">
        <v>160</v>
      </c>
      <c r="I88" s="139">
        <v>75.08</v>
      </c>
      <c r="J88" s="129">
        <v>371.58</v>
      </c>
      <c r="K88" s="140">
        <v>99.8</v>
      </c>
      <c r="L88" s="138">
        <v>0</v>
      </c>
      <c r="M88" s="129">
        <v>3.38</v>
      </c>
      <c r="N88" s="129">
        <v>9.13</v>
      </c>
      <c r="O88" s="129">
        <v>223.69</v>
      </c>
    </row>
    <row r="89" s="122" customFormat="1" ht="20.25" customHeight="1" spans="1:15">
      <c r="A89" s="102">
        <v>501002</v>
      </c>
      <c r="B89" s="130" t="s">
        <v>1174</v>
      </c>
      <c r="C89" s="129">
        <v>1653.16</v>
      </c>
      <c r="D89" s="129">
        <v>286.31</v>
      </c>
      <c r="E89" s="129">
        <v>116.02</v>
      </c>
      <c r="F89" s="129">
        <v>4.5</v>
      </c>
      <c r="G89" s="129">
        <v>124.89</v>
      </c>
      <c r="H89" s="129">
        <v>231.69</v>
      </c>
      <c r="I89" s="139">
        <v>107.6</v>
      </c>
      <c r="J89" s="129">
        <v>459.96</v>
      </c>
      <c r="K89" s="140">
        <v>88.14</v>
      </c>
      <c r="L89" s="138">
        <v>0</v>
      </c>
      <c r="M89" s="129">
        <v>4.02</v>
      </c>
      <c r="N89" s="129">
        <v>2.03</v>
      </c>
      <c r="O89" s="129">
        <v>228</v>
      </c>
    </row>
    <row r="90" s="122" customFormat="1" ht="20.25" customHeight="1" spans="1:15">
      <c r="A90" s="102">
        <v>501004</v>
      </c>
      <c r="B90" s="130" t="s">
        <v>1175</v>
      </c>
      <c r="C90" s="129">
        <v>209.01</v>
      </c>
      <c r="D90" s="129">
        <v>52.23</v>
      </c>
      <c r="E90" s="129">
        <v>12.57</v>
      </c>
      <c r="F90" s="129">
        <v>0</v>
      </c>
      <c r="G90" s="129">
        <v>28.78</v>
      </c>
      <c r="H90" s="129">
        <v>37.94</v>
      </c>
      <c r="I90" s="139">
        <v>18.11</v>
      </c>
      <c r="J90" s="129">
        <v>0</v>
      </c>
      <c r="K90" s="140">
        <v>15.08</v>
      </c>
      <c r="L90" s="138">
        <v>0</v>
      </c>
      <c r="M90" s="129">
        <v>0.3</v>
      </c>
      <c r="N90" s="129">
        <v>0</v>
      </c>
      <c r="O90" s="129">
        <v>44</v>
      </c>
    </row>
    <row r="91" s="122" customFormat="1" ht="20.25" customHeight="1" spans="1:15">
      <c r="A91" s="102">
        <v>501005</v>
      </c>
      <c r="B91" s="130" t="s">
        <v>1176</v>
      </c>
      <c r="C91" s="129">
        <v>330.29</v>
      </c>
      <c r="D91" s="129">
        <v>86.85</v>
      </c>
      <c r="E91" s="129">
        <v>21.88</v>
      </c>
      <c r="F91" s="129">
        <v>0</v>
      </c>
      <c r="G91" s="129">
        <v>47.47</v>
      </c>
      <c r="H91" s="129">
        <v>75.59</v>
      </c>
      <c r="I91" s="139">
        <v>28.42</v>
      </c>
      <c r="J91" s="129">
        <v>4</v>
      </c>
      <c r="K91" s="140">
        <v>24.4</v>
      </c>
      <c r="L91" s="138">
        <v>0</v>
      </c>
      <c r="M91" s="129">
        <v>1.68</v>
      </c>
      <c r="N91" s="129">
        <v>0</v>
      </c>
      <c r="O91" s="129">
        <v>40</v>
      </c>
    </row>
    <row r="92" s="122" customFormat="1" ht="20.25" customHeight="1" spans="1:15">
      <c r="A92" s="102">
        <v>501007</v>
      </c>
      <c r="B92" s="130" t="s">
        <v>1177</v>
      </c>
      <c r="C92" s="129">
        <v>306.07</v>
      </c>
      <c r="D92" s="129">
        <v>55.8</v>
      </c>
      <c r="E92" s="129">
        <v>24.06</v>
      </c>
      <c r="F92" s="129">
        <v>1.45</v>
      </c>
      <c r="G92" s="129">
        <v>23.51</v>
      </c>
      <c r="H92" s="129">
        <v>48.11</v>
      </c>
      <c r="I92" s="139">
        <v>20.19</v>
      </c>
      <c r="J92" s="129">
        <v>34.39</v>
      </c>
      <c r="K92" s="140">
        <v>20.55</v>
      </c>
      <c r="L92" s="138">
        <v>0</v>
      </c>
      <c r="M92" s="129">
        <v>0.56</v>
      </c>
      <c r="N92" s="129">
        <v>0</v>
      </c>
      <c r="O92" s="129">
        <v>77.45</v>
      </c>
    </row>
    <row r="93" s="122" customFormat="1" ht="20.25" customHeight="1" spans="1:15">
      <c r="A93" s="102">
        <v>501008</v>
      </c>
      <c r="B93" s="130" t="s">
        <v>1178</v>
      </c>
      <c r="C93" s="129">
        <v>438.15</v>
      </c>
      <c r="D93" s="129">
        <v>121.41</v>
      </c>
      <c r="E93" s="129">
        <v>24.32</v>
      </c>
      <c r="F93" s="129">
        <v>0</v>
      </c>
      <c r="G93" s="129">
        <v>61.74</v>
      </c>
      <c r="H93" s="129">
        <v>99.13</v>
      </c>
      <c r="I93" s="139">
        <v>40.39</v>
      </c>
      <c r="J93" s="129">
        <v>0</v>
      </c>
      <c r="K93" s="140">
        <v>31.8</v>
      </c>
      <c r="L93" s="138">
        <v>0</v>
      </c>
      <c r="M93" s="129">
        <v>2.36</v>
      </c>
      <c r="N93" s="129">
        <v>0</v>
      </c>
      <c r="O93" s="129">
        <v>57</v>
      </c>
    </row>
    <row r="94" s="122" customFormat="1" ht="20.25" customHeight="1" spans="1:15">
      <c r="A94" s="102">
        <v>501009</v>
      </c>
      <c r="B94" s="130" t="s">
        <v>1179</v>
      </c>
      <c r="C94" s="129">
        <v>288</v>
      </c>
      <c r="D94" s="129">
        <v>66.3</v>
      </c>
      <c r="E94" s="129">
        <v>13.1</v>
      </c>
      <c r="F94" s="129">
        <v>0</v>
      </c>
      <c r="G94" s="129">
        <v>35.81</v>
      </c>
      <c r="H94" s="129">
        <v>66.16</v>
      </c>
      <c r="I94" s="139">
        <v>18.58</v>
      </c>
      <c r="J94" s="129">
        <v>37.52</v>
      </c>
      <c r="K94" s="140">
        <v>18.45</v>
      </c>
      <c r="L94" s="138">
        <v>0</v>
      </c>
      <c r="M94" s="129">
        <v>2.08</v>
      </c>
      <c r="N94" s="129">
        <v>0</v>
      </c>
      <c r="O94" s="129">
        <v>30</v>
      </c>
    </row>
    <row r="95" s="122" customFormat="1" ht="20.25" customHeight="1" spans="1:15">
      <c r="A95" s="102">
        <v>501010</v>
      </c>
      <c r="B95" s="130" t="s">
        <v>1180</v>
      </c>
      <c r="C95" s="129">
        <v>103.62</v>
      </c>
      <c r="D95" s="129">
        <v>25.15</v>
      </c>
      <c r="E95" s="129">
        <v>4.79</v>
      </c>
      <c r="F95" s="129">
        <v>0</v>
      </c>
      <c r="G95" s="129">
        <v>14.18</v>
      </c>
      <c r="H95" s="129">
        <v>32.06</v>
      </c>
      <c r="I95" s="139">
        <v>8.04</v>
      </c>
      <c r="J95" s="129">
        <v>0</v>
      </c>
      <c r="K95" s="140">
        <v>7.04</v>
      </c>
      <c r="L95" s="138">
        <v>0</v>
      </c>
      <c r="M95" s="129">
        <v>0</v>
      </c>
      <c r="N95" s="129">
        <v>2.36</v>
      </c>
      <c r="O95" s="129">
        <v>10</v>
      </c>
    </row>
    <row r="96" s="122" customFormat="1" ht="20.25" customHeight="1" spans="1:15">
      <c r="A96" s="102">
        <v>501013</v>
      </c>
      <c r="B96" s="130" t="s">
        <v>1181</v>
      </c>
      <c r="C96" s="129">
        <v>283.89</v>
      </c>
      <c r="D96" s="129">
        <v>39.47</v>
      </c>
      <c r="E96" s="129">
        <v>28.1</v>
      </c>
      <c r="F96" s="129">
        <v>3.3</v>
      </c>
      <c r="G96" s="129">
        <v>0</v>
      </c>
      <c r="H96" s="129">
        <v>38.82</v>
      </c>
      <c r="I96" s="139">
        <v>15.2</v>
      </c>
      <c r="J96" s="129">
        <v>99.83</v>
      </c>
      <c r="K96" s="140">
        <v>22.17</v>
      </c>
      <c r="L96" s="138">
        <v>9.86</v>
      </c>
      <c r="M96" s="129">
        <v>1.6</v>
      </c>
      <c r="N96" s="129">
        <v>3.04</v>
      </c>
      <c r="O96" s="129">
        <v>22.5</v>
      </c>
    </row>
    <row r="97" s="122" customFormat="1" ht="20.25" customHeight="1" spans="1:15">
      <c r="A97" s="102">
        <v>501014</v>
      </c>
      <c r="B97" s="130" t="s">
        <v>1182</v>
      </c>
      <c r="C97" s="129">
        <v>155.87</v>
      </c>
      <c r="D97" s="129">
        <v>43</v>
      </c>
      <c r="E97" s="129">
        <v>8.41</v>
      </c>
      <c r="F97" s="129">
        <v>0</v>
      </c>
      <c r="G97" s="129">
        <v>23.67</v>
      </c>
      <c r="H97" s="129">
        <v>28.97</v>
      </c>
      <c r="I97" s="139">
        <v>14.85</v>
      </c>
      <c r="J97" s="129">
        <v>0</v>
      </c>
      <c r="K97" s="140">
        <v>15.76</v>
      </c>
      <c r="L97" s="138">
        <v>0</v>
      </c>
      <c r="M97" s="129">
        <v>0.2</v>
      </c>
      <c r="N97" s="129">
        <v>1.01</v>
      </c>
      <c r="O97" s="129">
        <v>20</v>
      </c>
    </row>
    <row r="98" s="122" customFormat="1" ht="20.25" customHeight="1" spans="1:15">
      <c r="A98" s="102">
        <v>501015</v>
      </c>
      <c r="B98" s="130" t="s">
        <v>1183</v>
      </c>
      <c r="C98" s="129">
        <v>300.48</v>
      </c>
      <c r="D98" s="129">
        <v>84.09</v>
      </c>
      <c r="E98" s="129">
        <v>17.11</v>
      </c>
      <c r="F98" s="129">
        <v>0</v>
      </c>
      <c r="G98" s="129">
        <v>47.31</v>
      </c>
      <c r="H98" s="129">
        <v>70.49</v>
      </c>
      <c r="I98" s="139">
        <v>27.81</v>
      </c>
      <c r="J98" s="129">
        <v>8</v>
      </c>
      <c r="K98" s="140">
        <v>24.3</v>
      </c>
      <c r="L98" s="138">
        <v>0</v>
      </c>
      <c r="M98" s="129">
        <v>2.34</v>
      </c>
      <c r="N98" s="129">
        <v>2.03</v>
      </c>
      <c r="O98" s="129">
        <v>17</v>
      </c>
    </row>
    <row r="99" s="122" customFormat="1" ht="20.25" customHeight="1" spans="1:15">
      <c r="A99" s="102">
        <v>501016</v>
      </c>
      <c r="B99" s="130" t="s">
        <v>1184</v>
      </c>
      <c r="C99" s="129">
        <v>594.2</v>
      </c>
      <c r="D99" s="129">
        <v>100.2</v>
      </c>
      <c r="E99" s="129">
        <v>43.67</v>
      </c>
      <c r="F99" s="129">
        <v>3.14</v>
      </c>
      <c r="G99" s="129">
        <v>37.15</v>
      </c>
      <c r="H99" s="129">
        <v>87.01</v>
      </c>
      <c r="I99" s="139">
        <v>38.38</v>
      </c>
      <c r="J99" s="129">
        <v>190.5</v>
      </c>
      <c r="K99" s="140">
        <v>54.57</v>
      </c>
      <c r="L99" s="138">
        <v>0</v>
      </c>
      <c r="M99" s="129">
        <v>2.54</v>
      </c>
      <c r="N99" s="129">
        <v>3.04</v>
      </c>
      <c r="O99" s="129">
        <v>34</v>
      </c>
    </row>
    <row r="100" s="122" customFormat="1" ht="20.25" customHeight="1" spans="1:15">
      <c r="A100" s="102">
        <v>501020</v>
      </c>
      <c r="B100" s="130" t="s">
        <v>1185</v>
      </c>
      <c r="C100" s="129">
        <v>505.6</v>
      </c>
      <c r="D100" s="129">
        <v>76.9</v>
      </c>
      <c r="E100" s="129">
        <v>61.02</v>
      </c>
      <c r="F100" s="129">
        <v>6.37</v>
      </c>
      <c r="G100" s="129">
        <v>0</v>
      </c>
      <c r="H100" s="129">
        <v>62</v>
      </c>
      <c r="I100" s="139">
        <v>32.03</v>
      </c>
      <c r="J100" s="129">
        <v>122.41</v>
      </c>
      <c r="K100" s="140">
        <v>43.32</v>
      </c>
      <c r="L100" s="138">
        <v>0</v>
      </c>
      <c r="M100" s="129">
        <v>0.55</v>
      </c>
      <c r="N100" s="129">
        <v>0</v>
      </c>
      <c r="O100" s="129">
        <v>101</v>
      </c>
    </row>
    <row r="101" s="122" customFormat="1" ht="20.25" customHeight="1" spans="1:15">
      <c r="A101" s="102">
        <v>503001</v>
      </c>
      <c r="B101" s="130" t="s">
        <v>1186</v>
      </c>
      <c r="C101" s="129">
        <v>1928.96</v>
      </c>
      <c r="D101" s="129">
        <v>320.19</v>
      </c>
      <c r="E101" s="129">
        <v>142.81</v>
      </c>
      <c r="F101" s="129">
        <v>8.99</v>
      </c>
      <c r="G101" s="129">
        <v>114.57</v>
      </c>
      <c r="H101" s="129">
        <v>242.79</v>
      </c>
      <c r="I101" s="139">
        <v>108.71</v>
      </c>
      <c r="J101" s="129">
        <v>422.12</v>
      </c>
      <c r="K101" s="140">
        <v>156.9</v>
      </c>
      <c r="L101" s="138">
        <v>0</v>
      </c>
      <c r="M101" s="129">
        <v>5.01</v>
      </c>
      <c r="N101" s="129">
        <v>10.14</v>
      </c>
      <c r="O101" s="129">
        <v>396.73</v>
      </c>
    </row>
    <row r="102" s="122" customFormat="1" ht="20.25" customHeight="1" spans="1:15">
      <c r="A102" s="102">
        <v>503004</v>
      </c>
      <c r="B102" s="130" t="s">
        <v>1187</v>
      </c>
      <c r="C102" s="129">
        <v>972.75</v>
      </c>
      <c r="D102" s="129">
        <v>200.98</v>
      </c>
      <c r="E102" s="129">
        <v>70.71</v>
      </c>
      <c r="F102" s="129">
        <v>0</v>
      </c>
      <c r="G102" s="129">
        <v>105.39</v>
      </c>
      <c r="H102" s="129">
        <v>153.88</v>
      </c>
      <c r="I102" s="139">
        <v>67.49</v>
      </c>
      <c r="J102" s="129">
        <v>211.36</v>
      </c>
      <c r="K102" s="140">
        <v>61.59</v>
      </c>
      <c r="L102" s="138">
        <v>0</v>
      </c>
      <c r="M102" s="129">
        <v>1.35</v>
      </c>
      <c r="N102" s="129">
        <v>100</v>
      </c>
      <c r="O102" s="129">
        <v>0</v>
      </c>
    </row>
    <row r="103" s="122" customFormat="1" ht="20.25" customHeight="1" spans="1:15">
      <c r="A103" s="102">
        <v>504001</v>
      </c>
      <c r="B103" s="130" t="s">
        <v>1188</v>
      </c>
      <c r="C103" s="129">
        <v>166.78</v>
      </c>
      <c r="D103" s="129">
        <v>24.89</v>
      </c>
      <c r="E103" s="129">
        <v>5.24</v>
      </c>
      <c r="F103" s="129">
        <v>0</v>
      </c>
      <c r="G103" s="129">
        <v>13.96</v>
      </c>
      <c r="H103" s="129">
        <v>17.29</v>
      </c>
      <c r="I103" s="139">
        <v>8.42</v>
      </c>
      <c r="J103" s="129">
        <v>28.09</v>
      </c>
      <c r="K103" s="140">
        <v>7.76</v>
      </c>
      <c r="L103" s="138">
        <v>0</v>
      </c>
      <c r="M103" s="129">
        <v>0.13</v>
      </c>
      <c r="N103" s="129">
        <v>0</v>
      </c>
      <c r="O103" s="129">
        <v>61</v>
      </c>
    </row>
    <row r="104" s="122" customFormat="1" ht="20.25" customHeight="1" spans="1:15">
      <c r="A104" s="102">
        <v>505001</v>
      </c>
      <c r="B104" s="130" t="s">
        <v>1189</v>
      </c>
      <c r="C104" s="129">
        <v>237.66</v>
      </c>
      <c r="D104" s="129">
        <v>46.65</v>
      </c>
      <c r="E104" s="129">
        <v>18.32</v>
      </c>
      <c r="F104" s="129">
        <v>0</v>
      </c>
      <c r="G104" s="129">
        <v>29.92</v>
      </c>
      <c r="H104" s="129">
        <v>33.74</v>
      </c>
      <c r="I104" s="139">
        <v>18.24</v>
      </c>
      <c r="J104" s="129">
        <v>57.07</v>
      </c>
      <c r="K104" s="140">
        <v>33.72</v>
      </c>
      <c r="L104" s="138"/>
      <c r="M104" s="129">
        <v>0</v>
      </c>
      <c r="N104" s="129">
        <v>0</v>
      </c>
      <c r="O104" s="129">
        <v>0</v>
      </c>
    </row>
    <row r="105" s="122" customFormat="1" ht="20.25" customHeight="1" spans="1:15">
      <c r="A105" s="102">
        <v>506001</v>
      </c>
      <c r="B105" s="130" t="s">
        <v>1190</v>
      </c>
      <c r="C105" s="129">
        <v>307.11</v>
      </c>
      <c r="D105" s="129">
        <v>30.49</v>
      </c>
      <c r="E105" s="129">
        <v>17.38</v>
      </c>
      <c r="F105" s="129">
        <v>0.98</v>
      </c>
      <c r="G105" s="129">
        <v>15.42</v>
      </c>
      <c r="H105" s="129">
        <v>25.85</v>
      </c>
      <c r="I105" s="139">
        <v>12.92</v>
      </c>
      <c r="J105" s="129">
        <v>43.41</v>
      </c>
      <c r="K105" s="140">
        <v>16.45</v>
      </c>
      <c r="L105" s="138"/>
      <c r="M105" s="129">
        <v>0</v>
      </c>
      <c r="N105" s="129">
        <v>0</v>
      </c>
      <c r="O105" s="129">
        <v>144.21</v>
      </c>
    </row>
    <row r="106" s="122" customFormat="1" ht="20.25" customHeight="1" spans="1:15">
      <c r="A106" s="102">
        <v>507001</v>
      </c>
      <c r="B106" s="130" t="s">
        <v>1191</v>
      </c>
      <c r="C106" s="129">
        <v>409.95</v>
      </c>
      <c r="D106" s="129">
        <v>41.63</v>
      </c>
      <c r="E106" s="129">
        <v>10.77</v>
      </c>
      <c r="F106" s="129">
        <v>0</v>
      </c>
      <c r="G106" s="129">
        <v>29.19</v>
      </c>
      <c r="H106" s="129">
        <v>32.89</v>
      </c>
      <c r="I106" s="139">
        <v>17.19</v>
      </c>
      <c r="J106" s="129">
        <v>61</v>
      </c>
      <c r="K106" s="140">
        <v>23.28</v>
      </c>
      <c r="L106" s="138"/>
      <c r="M106" s="129">
        <v>0</v>
      </c>
      <c r="N106" s="129">
        <v>0</v>
      </c>
      <c r="O106" s="129">
        <v>194</v>
      </c>
    </row>
    <row r="107" s="122" customFormat="1" ht="20.25" customHeight="1" spans="1:15">
      <c r="A107" s="102">
        <v>302001</v>
      </c>
      <c r="B107" s="130" t="s">
        <v>1192</v>
      </c>
      <c r="C107" s="129">
        <v>1059.48</v>
      </c>
      <c r="D107" s="129">
        <v>155.63</v>
      </c>
      <c r="E107" s="129">
        <v>119.77</v>
      </c>
      <c r="F107" s="129">
        <v>12.97</v>
      </c>
      <c r="G107" s="129">
        <v>0</v>
      </c>
      <c r="H107" s="129">
        <v>166.39</v>
      </c>
      <c r="I107" s="139">
        <v>74.87</v>
      </c>
      <c r="J107" s="129">
        <v>335.71</v>
      </c>
      <c r="K107" s="140">
        <v>101.57</v>
      </c>
      <c r="L107" s="138">
        <v>11.82</v>
      </c>
      <c r="M107" s="129">
        <v>4.2</v>
      </c>
      <c r="N107" s="129">
        <v>2.03</v>
      </c>
      <c r="O107" s="129">
        <v>74.52</v>
      </c>
    </row>
    <row r="108" s="122" customFormat="1" ht="20.25" customHeight="1" spans="1:15">
      <c r="A108" s="102">
        <v>302002</v>
      </c>
      <c r="B108" s="130" t="s">
        <v>1193</v>
      </c>
      <c r="C108" s="129">
        <v>178.65</v>
      </c>
      <c r="D108" s="129">
        <v>29.52</v>
      </c>
      <c r="E108" s="129">
        <v>6.27</v>
      </c>
      <c r="F108" s="129">
        <v>0</v>
      </c>
      <c r="G108" s="129">
        <v>18.29</v>
      </c>
      <c r="H108" s="129">
        <v>24.6</v>
      </c>
      <c r="I108" s="139">
        <v>11.29</v>
      </c>
      <c r="J108" s="129">
        <v>40.02</v>
      </c>
      <c r="K108" s="140">
        <v>10.14</v>
      </c>
      <c r="L108" s="138">
        <v>0</v>
      </c>
      <c r="M108" s="129">
        <v>0.52</v>
      </c>
      <c r="N108" s="129">
        <v>0</v>
      </c>
      <c r="O108" s="129">
        <v>38</v>
      </c>
    </row>
    <row r="109" s="122" customFormat="1" ht="20.25" customHeight="1" spans="1:15">
      <c r="A109" s="102">
        <v>302003</v>
      </c>
      <c r="B109" s="130" t="s">
        <v>1194</v>
      </c>
      <c r="C109" s="129">
        <v>1091.46</v>
      </c>
      <c r="D109" s="129">
        <v>108.67</v>
      </c>
      <c r="E109" s="129">
        <v>21.67</v>
      </c>
      <c r="F109" s="129">
        <v>0</v>
      </c>
      <c r="G109" s="129">
        <v>59.21</v>
      </c>
      <c r="H109" s="129">
        <v>82.53</v>
      </c>
      <c r="I109" s="139">
        <v>38.94</v>
      </c>
      <c r="J109" s="129">
        <v>135</v>
      </c>
      <c r="K109" s="140">
        <v>45.35</v>
      </c>
      <c r="L109" s="138">
        <v>0</v>
      </c>
      <c r="M109" s="129">
        <v>1.05</v>
      </c>
      <c r="N109" s="129">
        <v>3.04</v>
      </c>
      <c r="O109" s="129">
        <v>596</v>
      </c>
    </row>
    <row r="110" s="122" customFormat="1" ht="20.25" customHeight="1" spans="1:15">
      <c r="A110" s="102">
        <v>302004</v>
      </c>
      <c r="B110" s="130" t="s">
        <v>1195</v>
      </c>
      <c r="C110" s="129">
        <v>342</v>
      </c>
      <c r="D110" s="129">
        <v>50.12</v>
      </c>
      <c r="E110" s="129">
        <v>19.97</v>
      </c>
      <c r="F110" s="129">
        <v>30</v>
      </c>
      <c r="G110" s="129">
        <v>33.87</v>
      </c>
      <c r="H110" s="129">
        <v>37.37</v>
      </c>
      <c r="I110" s="139">
        <v>12.47</v>
      </c>
      <c r="J110" s="129">
        <v>0</v>
      </c>
      <c r="K110" s="140">
        <v>16.33</v>
      </c>
      <c r="L110" s="138">
        <v>0</v>
      </c>
      <c r="M110" s="129">
        <v>1.87</v>
      </c>
      <c r="N110" s="129">
        <v>0</v>
      </c>
      <c r="O110" s="129">
        <v>140</v>
      </c>
    </row>
    <row r="111" s="122" customFormat="1" ht="20.25" customHeight="1" spans="1:15">
      <c r="A111" s="102">
        <v>302005</v>
      </c>
      <c r="B111" s="130" t="s">
        <v>1196</v>
      </c>
      <c r="C111" s="129">
        <v>109.9</v>
      </c>
      <c r="D111" s="129">
        <v>20.21</v>
      </c>
      <c r="E111" s="129">
        <v>5.24</v>
      </c>
      <c r="F111" s="129">
        <v>0</v>
      </c>
      <c r="G111" s="129">
        <v>13.54</v>
      </c>
      <c r="H111" s="129">
        <v>15.29</v>
      </c>
      <c r="I111" s="139">
        <v>4.68</v>
      </c>
      <c r="J111" s="129">
        <v>0</v>
      </c>
      <c r="K111" s="140">
        <v>10.48</v>
      </c>
      <c r="L111" s="138">
        <v>0</v>
      </c>
      <c r="M111" s="129">
        <v>0.46</v>
      </c>
      <c r="N111" s="129">
        <v>0</v>
      </c>
      <c r="O111" s="129">
        <v>40</v>
      </c>
    </row>
    <row r="112" s="122" customFormat="1" ht="20.25" customHeight="1" spans="1:15">
      <c r="A112" s="102">
        <v>303001</v>
      </c>
      <c r="B112" s="130" t="s">
        <v>1197</v>
      </c>
      <c r="C112" s="129">
        <v>864.7</v>
      </c>
      <c r="D112" s="129">
        <v>70.66</v>
      </c>
      <c r="E112" s="129">
        <v>61.55</v>
      </c>
      <c r="F112" s="129">
        <v>3.57</v>
      </c>
      <c r="G112" s="129">
        <v>0</v>
      </c>
      <c r="H112" s="129">
        <v>55.78</v>
      </c>
      <c r="I112" s="139">
        <v>27.71</v>
      </c>
      <c r="J112" s="129">
        <v>103.41</v>
      </c>
      <c r="K112" s="140">
        <v>44.24</v>
      </c>
      <c r="L112" s="138">
        <v>0</v>
      </c>
      <c r="M112" s="129">
        <v>0.78</v>
      </c>
      <c r="N112" s="129">
        <v>0</v>
      </c>
      <c r="O112" s="129">
        <v>497</v>
      </c>
    </row>
    <row r="113" s="122" customFormat="1" ht="20.25" customHeight="1" spans="1:15">
      <c r="A113" s="102">
        <v>304001</v>
      </c>
      <c r="B113" s="130" t="s">
        <v>1198</v>
      </c>
      <c r="C113" s="129">
        <v>1383.67</v>
      </c>
      <c r="D113" s="129">
        <v>243.78</v>
      </c>
      <c r="E113" s="129">
        <v>197.06</v>
      </c>
      <c r="F113" s="129">
        <v>16.88</v>
      </c>
      <c r="G113" s="129">
        <v>0</v>
      </c>
      <c r="H113" s="129">
        <v>199.15</v>
      </c>
      <c r="I113" s="139">
        <v>86.43</v>
      </c>
      <c r="J113" s="129">
        <v>412.63</v>
      </c>
      <c r="K113" s="140">
        <v>117.42</v>
      </c>
      <c r="L113" s="138">
        <v>0</v>
      </c>
      <c r="M113" s="129">
        <v>3.79</v>
      </c>
      <c r="N113" s="129">
        <v>2.03</v>
      </c>
      <c r="O113" s="129">
        <v>104.5</v>
      </c>
    </row>
    <row r="114" s="122" customFormat="1" ht="20.25" customHeight="1" spans="1:15">
      <c r="A114" s="102">
        <v>304002</v>
      </c>
      <c r="B114" s="130" t="s">
        <v>1199</v>
      </c>
      <c r="C114" s="129">
        <v>1225.87</v>
      </c>
      <c r="D114" s="129">
        <v>200.58</v>
      </c>
      <c r="E114" s="129">
        <v>175.67</v>
      </c>
      <c r="F114" s="129">
        <v>16.68</v>
      </c>
      <c r="G114" s="129">
        <v>0</v>
      </c>
      <c r="H114" s="129">
        <v>158.68</v>
      </c>
      <c r="I114" s="139">
        <v>80.05</v>
      </c>
      <c r="J114" s="129">
        <v>298.1</v>
      </c>
      <c r="K114" s="140">
        <v>100.29</v>
      </c>
      <c r="L114" s="138">
        <v>0</v>
      </c>
      <c r="M114" s="129">
        <v>0.82</v>
      </c>
      <c r="N114" s="129">
        <v>0</v>
      </c>
      <c r="O114" s="129">
        <v>195</v>
      </c>
    </row>
    <row r="115" s="122" customFormat="1" ht="20.25" customHeight="1" spans="1:15">
      <c r="A115" s="102">
        <v>304003</v>
      </c>
      <c r="B115" s="130" t="s">
        <v>1200</v>
      </c>
      <c r="C115" s="129">
        <v>698.88</v>
      </c>
      <c r="D115" s="129">
        <v>135.06</v>
      </c>
      <c r="E115" s="129">
        <v>109.3</v>
      </c>
      <c r="F115" s="129">
        <v>9.34</v>
      </c>
      <c r="G115" s="129">
        <v>0</v>
      </c>
      <c r="H115" s="129">
        <v>105.58</v>
      </c>
      <c r="I115" s="139">
        <v>49</v>
      </c>
      <c r="J115" s="129">
        <v>188.04</v>
      </c>
      <c r="K115" s="140">
        <v>45.7</v>
      </c>
      <c r="L115" s="138">
        <v>0</v>
      </c>
      <c r="M115" s="129">
        <v>0</v>
      </c>
      <c r="N115" s="129">
        <v>1.86</v>
      </c>
      <c r="O115" s="129">
        <v>55</v>
      </c>
    </row>
    <row r="116" s="122" customFormat="1" ht="20.25" customHeight="1" spans="1:15">
      <c r="A116" s="102">
        <v>304004</v>
      </c>
      <c r="B116" s="130" t="s">
        <v>1201</v>
      </c>
      <c r="C116" s="129">
        <v>750.37</v>
      </c>
      <c r="D116" s="129">
        <v>126.37</v>
      </c>
      <c r="E116" s="129">
        <v>117.01</v>
      </c>
      <c r="F116" s="129">
        <v>9.41</v>
      </c>
      <c r="G116" s="129">
        <v>0</v>
      </c>
      <c r="H116" s="129">
        <v>113.6</v>
      </c>
      <c r="I116" s="139">
        <v>51.19</v>
      </c>
      <c r="J116" s="129">
        <v>243.23</v>
      </c>
      <c r="K116" s="140">
        <v>39.22</v>
      </c>
      <c r="L116" s="138">
        <v>0</v>
      </c>
      <c r="M116" s="129">
        <v>2.33</v>
      </c>
      <c r="N116" s="129">
        <v>1.01</v>
      </c>
      <c r="O116" s="129">
        <v>47</v>
      </c>
    </row>
    <row r="117" s="122" customFormat="1" ht="20.25" customHeight="1" spans="1:15">
      <c r="A117" s="102">
        <v>304005</v>
      </c>
      <c r="B117" s="130" t="s">
        <v>1202</v>
      </c>
      <c r="C117" s="129">
        <v>297.04</v>
      </c>
      <c r="D117" s="129">
        <v>56.29</v>
      </c>
      <c r="E117" s="129">
        <v>49.08</v>
      </c>
      <c r="F117" s="129">
        <v>4.1</v>
      </c>
      <c r="G117" s="129">
        <v>0</v>
      </c>
      <c r="H117" s="129">
        <v>43.81</v>
      </c>
      <c r="I117" s="139">
        <v>21.92</v>
      </c>
      <c r="J117" s="129">
        <v>81.77</v>
      </c>
      <c r="K117" s="140">
        <v>22.94</v>
      </c>
      <c r="L117" s="138">
        <v>0</v>
      </c>
      <c r="M117" s="129">
        <v>0.13</v>
      </c>
      <c r="N117" s="129">
        <v>0</v>
      </c>
      <c r="O117" s="129">
        <v>17</v>
      </c>
    </row>
    <row r="118" s="122" customFormat="1" ht="20.25" customHeight="1" spans="1:15">
      <c r="A118" s="102">
        <v>305001</v>
      </c>
      <c r="B118" s="130" t="s">
        <v>1203</v>
      </c>
      <c r="C118" s="129">
        <v>1925.75</v>
      </c>
      <c r="D118" s="129">
        <v>228.02</v>
      </c>
      <c r="E118" s="129">
        <v>190.38</v>
      </c>
      <c r="F118" s="129">
        <v>19</v>
      </c>
      <c r="G118" s="129">
        <v>0</v>
      </c>
      <c r="H118" s="129">
        <v>170.19</v>
      </c>
      <c r="I118" s="139">
        <v>89.76</v>
      </c>
      <c r="J118" s="129">
        <v>515.24</v>
      </c>
      <c r="K118" s="140">
        <v>109.61</v>
      </c>
      <c r="L118" s="138">
        <v>11.53</v>
      </c>
      <c r="M118" s="129">
        <v>5.7</v>
      </c>
      <c r="N118" s="129">
        <v>2.2</v>
      </c>
      <c r="O118" s="129">
        <v>584.12</v>
      </c>
    </row>
    <row r="119" s="122" customFormat="1" ht="20.25" customHeight="1" spans="1:15">
      <c r="A119" s="102">
        <v>305002</v>
      </c>
      <c r="B119" s="130" t="s">
        <v>1204</v>
      </c>
      <c r="C119" s="129">
        <v>720.53</v>
      </c>
      <c r="D119" s="129">
        <v>117.13</v>
      </c>
      <c r="E119" s="129">
        <v>104.16</v>
      </c>
      <c r="F119" s="129">
        <v>9.76</v>
      </c>
      <c r="G119" s="129">
        <v>223.73</v>
      </c>
      <c r="H119" s="129">
        <v>129.6</v>
      </c>
      <c r="I119" s="139">
        <v>48.59</v>
      </c>
      <c r="J119" s="129">
        <v>0</v>
      </c>
      <c r="K119" s="140">
        <v>55.45</v>
      </c>
      <c r="L119" s="138">
        <v>10.25</v>
      </c>
      <c r="M119" s="129">
        <v>1.65</v>
      </c>
      <c r="N119" s="129">
        <v>1.01</v>
      </c>
      <c r="O119" s="129">
        <v>19.2</v>
      </c>
    </row>
    <row r="120" s="122" customFormat="1" ht="20.25" customHeight="1" spans="1:15">
      <c r="A120" s="102">
        <v>305004</v>
      </c>
      <c r="B120" s="130" t="s">
        <v>1205</v>
      </c>
      <c r="C120" s="129">
        <v>56063.38</v>
      </c>
      <c r="D120" s="129">
        <v>4080</v>
      </c>
      <c r="E120" s="129">
        <v>550</v>
      </c>
      <c r="F120" s="129">
        <v>0</v>
      </c>
      <c r="G120" s="129">
        <v>7500</v>
      </c>
      <c r="H120" s="129">
        <v>2632</v>
      </c>
      <c r="I120" s="139">
        <v>1380</v>
      </c>
      <c r="J120" s="129">
        <v>6</v>
      </c>
      <c r="K120" s="140">
        <v>35845.3</v>
      </c>
      <c r="L120" s="138">
        <v>40.08</v>
      </c>
      <c r="M120" s="129">
        <v>0</v>
      </c>
      <c r="N120" s="129">
        <v>30</v>
      </c>
      <c r="O120" s="129">
        <v>4000</v>
      </c>
    </row>
    <row r="121" s="122" customFormat="1" ht="20.25" customHeight="1" spans="1:15">
      <c r="A121" s="102">
        <v>305005</v>
      </c>
      <c r="B121" s="130" t="s">
        <v>1206</v>
      </c>
      <c r="C121" s="129">
        <v>21276</v>
      </c>
      <c r="D121" s="129">
        <v>463</v>
      </c>
      <c r="E121" s="129">
        <v>0</v>
      </c>
      <c r="F121" s="129">
        <v>0</v>
      </c>
      <c r="G121" s="129">
        <v>200</v>
      </c>
      <c r="H121" s="129">
        <v>1591.2</v>
      </c>
      <c r="I121" s="139">
        <v>572</v>
      </c>
      <c r="J121" s="129">
        <v>5102.24</v>
      </c>
      <c r="K121" s="140">
        <v>12234.56</v>
      </c>
      <c r="L121" s="138"/>
      <c r="M121" s="129">
        <v>0</v>
      </c>
      <c r="N121" s="129">
        <v>0</v>
      </c>
      <c r="O121" s="129">
        <v>1113</v>
      </c>
    </row>
    <row r="122" s="122" customFormat="1" ht="20.25" customHeight="1" spans="1:15">
      <c r="A122" s="102">
        <v>305006</v>
      </c>
      <c r="B122" s="130" t="s">
        <v>1207</v>
      </c>
      <c r="C122" s="129">
        <v>1156.52</v>
      </c>
      <c r="D122" s="129">
        <v>354.63</v>
      </c>
      <c r="E122" s="129">
        <v>65.62</v>
      </c>
      <c r="F122" s="129">
        <v>0</v>
      </c>
      <c r="G122" s="129">
        <v>184.44</v>
      </c>
      <c r="H122" s="129">
        <v>246.48</v>
      </c>
      <c r="I122" s="139">
        <v>72.56</v>
      </c>
      <c r="J122" s="129">
        <v>6</v>
      </c>
      <c r="K122" s="140">
        <v>111.71</v>
      </c>
      <c r="L122" s="138">
        <v>0</v>
      </c>
      <c r="M122" s="129">
        <v>8.32</v>
      </c>
      <c r="N122" s="129">
        <v>6.08</v>
      </c>
      <c r="O122" s="129">
        <v>100.68</v>
      </c>
    </row>
    <row r="123" s="122" customFormat="1" ht="20.25" customHeight="1" spans="1:15">
      <c r="A123" s="102">
        <v>305008</v>
      </c>
      <c r="B123" s="130" t="s">
        <v>1208</v>
      </c>
      <c r="C123" s="129">
        <v>6033.34</v>
      </c>
      <c r="D123" s="129">
        <v>607.87</v>
      </c>
      <c r="E123" s="129">
        <v>129.69</v>
      </c>
      <c r="F123" s="129">
        <v>0</v>
      </c>
      <c r="G123" s="129">
        <v>336.55</v>
      </c>
      <c r="H123" s="129">
        <v>383.9</v>
      </c>
      <c r="I123" s="139">
        <v>128.89</v>
      </c>
      <c r="J123" s="129">
        <v>0</v>
      </c>
      <c r="K123" s="140">
        <v>180.73</v>
      </c>
      <c r="L123" s="138">
        <v>0</v>
      </c>
      <c r="M123" s="129">
        <v>5.84</v>
      </c>
      <c r="N123" s="129">
        <v>3.04</v>
      </c>
      <c r="O123" s="129">
        <v>4256.83</v>
      </c>
    </row>
    <row r="124" s="122" customFormat="1" ht="20.25" customHeight="1" spans="1:15">
      <c r="A124" s="102">
        <v>305009</v>
      </c>
      <c r="B124" s="130" t="s">
        <v>1209</v>
      </c>
      <c r="C124" s="129">
        <v>128.86</v>
      </c>
      <c r="D124" s="129">
        <v>25.01</v>
      </c>
      <c r="E124" s="129">
        <v>25.06</v>
      </c>
      <c r="F124" s="129">
        <v>2.08</v>
      </c>
      <c r="G124" s="129">
        <v>0</v>
      </c>
      <c r="H124" s="129">
        <v>20.16</v>
      </c>
      <c r="I124" s="139">
        <v>10.32</v>
      </c>
      <c r="J124" s="129">
        <v>33.86</v>
      </c>
      <c r="K124" s="140">
        <v>12.37</v>
      </c>
      <c r="L124" s="138"/>
      <c r="M124" s="129">
        <v>0</v>
      </c>
      <c r="N124" s="129">
        <v>0</v>
      </c>
      <c r="O124" s="129">
        <v>0</v>
      </c>
    </row>
    <row r="125" s="122" customFormat="1" ht="20.25" customHeight="1" spans="1:15">
      <c r="A125" s="102">
        <v>305010</v>
      </c>
      <c r="B125" s="130" t="s">
        <v>1210</v>
      </c>
      <c r="C125" s="129">
        <v>4752.44</v>
      </c>
      <c r="D125" s="129">
        <v>333.31</v>
      </c>
      <c r="E125" s="129">
        <v>74.31</v>
      </c>
      <c r="F125" s="129">
        <v>0</v>
      </c>
      <c r="G125" s="129">
        <v>170.27</v>
      </c>
      <c r="H125" s="129">
        <v>229.05</v>
      </c>
      <c r="I125" s="139">
        <v>92.46</v>
      </c>
      <c r="J125" s="129">
        <v>240</v>
      </c>
      <c r="K125" s="140">
        <v>124.56</v>
      </c>
      <c r="L125" s="138">
        <v>8.74</v>
      </c>
      <c r="M125" s="129">
        <v>3.68</v>
      </c>
      <c r="N125" s="129">
        <v>4.06</v>
      </c>
      <c r="O125" s="129">
        <v>3472</v>
      </c>
    </row>
    <row r="126" s="122" customFormat="1" ht="20.25" customHeight="1" spans="1:15">
      <c r="A126" s="102">
        <v>305012</v>
      </c>
      <c r="B126" s="130" t="s">
        <v>1211</v>
      </c>
      <c r="C126" s="129">
        <v>1343.18</v>
      </c>
      <c r="D126" s="129">
        <v>232.99</v>
      </c>
      <c r="E126" s="129">
        <v>48.76</v>
      </c>
      <c r="F126" s="129">
        <v>0</v>
      </c>
      <c r="G126" s="129">
        <v>127.87</v>
      </c>
      <c r="H126" s="129">
        <v>192.28</v>
      </c>
      <c r="I126" s="139">
        <v>49.05</v>
      </c>
      <c r="J126" s="129">
        <v>26.4</v>
      </c>
      <c r="K126" s="140">
        <v>59.44</v>
      </c>
      <c r="L126" s="138">
        <v>0</v>
      </c>
      <c r="M126" s="129">
        <v>0</v>
      </c>
      <c r="N126" s="129">
        <v>12.9</v>
      </c>
      <c r="O126" s="129">
        <v>593.49</v>
      </c>
    </row>
    <row r="127" s="122" customFormat="1" ht="20.25" customHeight="1" spans="1:15">
      <c r="A127" s="102">
        <v>305013</v>
      </c>
      <c r="B127" s="130" t="s">
        <v>1212</v>
      </c>
      <c r="C127" s="129">
        <v>2354.93</v>
      </c>
      <c r="D127" s="129">
        <v>380.7</v>
      </c>
      <c r="E127" s="129">
        <v>114.73</v>
      </c>
      <c r="F127" s="129">
        <v>0</v>
      </c>
      <c r="G127" s="129">
        <v>204.2</v>
      </c>
      <c r="H127" s="129">
        <v>288.75</v>
      </c>
      <c r="I127" s="139">
        <v>83.96</v>
      </c>
      <c r="J127" s="129">
        <v>47.4</v>
      </c>
      <c r="K127" s="140">
        <v>119.21</v>
      </c>
      <c r="L127" s="138">
        <v>0</v>
      </c>
      <c r="M127" s="129">
        <v>7.28</v>
      </c>
      <c r="N127" s="129">
        <v>24.34</v>
      </c>
      <c r="O127" s="129">
        <v>1084.36</v>
      </c>
    </row>
    <row r="128" s="122" customFormat="1" ht="20.25" customHeight="1" spans="1:15">
      <c r="A128" s="102">
        <v>305014</v>
      </c>
      <c r="B128" s="130" t="s">
        <v>1213</v>
      </c>
      <c r="C128" s="129">
        <v>2186.77</v>
      </c>
      <c r="D128" s="129">
        <v>338.2</v>
      </c>
      <c r="E128" s="129">
        <v>106.74</v>
      </c>
      <c r="F128" s="129">
        <v>0</v>
      </c>
      <c r="G128" s="129">
        <v>189.08</v>
      </c>
      <c r="H128" s="129">
        <v>260.38</v>
      </c>
      <c r="I128" s="139">
        <v>76.08</v>
      </c>
      <c r="J128" s="129">
        <v>45</v>
      </c>
      <c r="K128" s="140">
        <v>122.29</v>
      </c>
      <c r="L128" s="138">
        <v>0</v>
      </c>
      <c r="M128" s="129">
        <v>8.45</v>
      </c>
      <c r="N128" s="129">
        <v>13.18</v>
      </c>
      <c r="O128" s="129">
        <v>1027.37</v>
      </c>
    </row>
    <row r="129" s="122" customFormat="1" ht="20.25" customHeight="1" spans="1:15">
      <c r="A129" s="102">
        <v>305015</v>
      </c>
      <c r="B129" s="130" t="s">
        <v>1214</v>
      </c>
      <c r="C129" s="129">
        <v>1090.44</v>
      </c>
      <c r="D129" s="129">
        <v>205.37</v>
      </c>
      <c r="E129" s="129">
        <v>76.07</v>
      </c>
      <c r="F129" s="129">
        <v>0</v>
      </c>
      <c r="G129" s="129">
        <v>122.99</v>
      </c>
      <c r="H129" s="129">
        <v>160.94</v>
      </c>
      <c r="I129" s="139">
        <v>48.53</v>
      </c>
      <c r="J129" s="129">
        <v>17.1</v>
      </c>
      <c r="K129" s="140">
        <v>145.04</v>
      </c>
      <c r="L129" s="138">
        <v>0</v>
      </c>
      <c r="M129" s="129">
        <v>4.29</v>
      </c>
      <c r="N129" s="129">
        <v>9.13</v>
      </c>
      <c r="O129" s="129">
        <v>300.98</v>
      </c>
    </row>
    <row r="130" s="122" customFormat="1" ht="20.25" customHeight="1" spans="1:15">
      <c r="A130" s="102">
        <v>305016</v>
      </c>
      <c r="B130" s="130" t="s">
        <v>1215</v>
      </c>
      <c r="C130" s="129">
        <v>975.85</v>
      </c>
      <c r="D130" s="129">
        <v>225.74</v>
      </c>
      <c r="E130" s="129">
        <v>68.49</v>
      </c>
      <c r="F130" s="129">
        <v>0</v>
      </c>
      <c r="G130" s="129">
        <v>126.28</v>
      </c>
      <c r="H130" s="129">
        <v>170.5</v>
      </c>
      <c r="I130" s="139">
        <v>50.46</v>
      </c>
      <c r="J130" s="129">
        <v>11.1</v>
      </c>
      <c r="K130" s="140">
        <v>89.78</v>
      </c>
      <c r="L130" s="138">
        <v>0</v>
      </c>
      <c r="M130" s="129">
        <v>4.55</v>
      </c>
      <c r="N130" s="129">
        <v>15.21</v>
      </c>
      <c r="O130" s="129">
        <v>213.74</v>
      </c>
    </row>
    <row r="131" s="122" customFormat="1" ht="20.25" customHeight="1" spans="1:15">
      <c r="A131" s="102">
        <v>305017</v>
      </c>
      <c r="B131" s="130" t="s">
        <v>1216</v>
      </c>
      <c r="C131" s="129">
        <v>827.3</v>
      </c>
      <c r="D131" s="129">
        <v>177.08</v>
      </c>
      <c r="E131" s="129">
        <v>58.88</v>
      </c>
      <c r="F131" s="129">
        <v>0</v>
      </c>
      <c r="G131" s="129">
        <v>108.77</v>
      </c>
      <c r="H131" s="129">
        <v>131.88</v>
      </c>
      <c r="I131" s="139">
        <v>41.36</v>
      </c>
      <c r="J131" s="129">
        <v>11.1</v>
      </c>
      <c r="K131" s="140">
        <v>76.24</v>
      </c>
      <c r="L131" s="138">
        <v>0</v>
      </c>
      <c r="M131" s="129">
        <v>2.99</v>
      </c>
      <c r="N131" s="129">
        <v>4.06</v>
      </c>
      <c r="O131" s="129">
        <v>214.94</v>
      </c>
    </row>
    <row r="132" s="122" customFormat="1" ht="20.25" customHeight="1" spans="1:15">
      <c r="A132" s="102">
        <v>305018</v>
      </c>
      <c r="B132" s="130" t="s">
        <v>1217</v>
      </c>
      <c r="C132" s="129">
        <v>1084.69</v>
      </c>
      <c r="D132" s="129">
        <v>176</v>
      </c>
      <c r="E132" s="129">
        <v>60.2</v>
      </c>
      <c r="F132" s="129">
        <v>0</v>
      </c>
      <c r="G132" s="129">
        <v>107.73</v>
      </c>
      <c r="H132" s="129">
        <v>123.56</v>
      </c>
      <c r="I132" s="139">
        <v>41.27</v>
      </c>
      <c r="J132" s="129">
        <v>20.4</v>
      </c>
      <c r="K132" s="140">
        <v>69.35</v>
      </c>
      <c r="L132" s="138">
        <v>0</v>
      </c>
      <c r="M132" s="129">
        <v>5.07</v>
      </c>
      <c r="N132" s="129">
        <v>7.1</v>
      </c>
      <c r="O132" s="129">
        <v>474.01</v>
      </c>
    </row>
    <row r="133" s="122" customFormat="1" ht="20.25" customHeight="1" spans="1:15">
      <c r="A133" s="102">
        <v>305019</v>
      </c>
      <c r="B133" s="130" t="s">
        <v>1218</v>
      </c>
      <c r="C133" s="129">
        <v>5178.52</v>
      </c>
      <c r="D133" s="129">
        <v>684.1</v>
      </c>
      <c r="E133" s="129">
        <v>226.41</v>
      </c>
      <c r="F133" s="129">
        <v>0</v>
      </c>
      <c r="G133" s="129">
        <v>388.01</v>
      </c>
      <c r="H133" s="129">
        <v>524.31</v>
      </c>
      <c r="I133" s="139">
        <v>155.82</v>
      </c>
      <c r="J133" s="129">
        <v>120</v>
      </c>
      <c r="K133" s="140">
        <v>251.97</v>
      </c>
      <c r="L133" s="138">
        <v>9.68</v>
      </c>
      <c r="M133" s="129">
        <v>12.22</v>
      </c>
      <c r="N133" s="129">
        <v>20.28</v>
      </c>
      <c r="O133" s="129">
        <v>2785.72</v>
      </c>
    </row>
    <row r="134" s="122" customFormat="1" ht="20.25" customHeight="1" spans="1:15">
      <c r="A134" s="102">
        <v>305020</v>
      </c>
      <c r="B134" s="130" t="s">
        <v>1219</v>
      </c>
      <c r="C134" s="129">
        <v>1022.38</v>
      </c>
      <c r="D134" s="129">
        <v>182.15</v>
      </c>
      <c r="E134" s="129">
        <v>67.03</v>
      </c>
      <c r="F134" s="129">
        <v>0</v>
      </c>
      <c r="G134" s="129">
        <v>111.99</v>
      </c>
      <c r="H134" s="129">
        <v>148.78</v>
      </c>
      <c r="I134" s="139">
        <v>43.34</v>
      </c>
      <c r="J134" s="129">
        <v>17.4</v>
      </c>
      <c r="K134" s="140">
        <v>80.27</v>
      </c>
      <c r="L134" s="138">
        <v>0</v>
      </c>
      <c r="M134" s="129">
        <v>2.86</v>
      </c>
      <c r="N134" s="129">
        <v>7.1</v>
      </c>
      <c r="O134" s="129">
        <v>361.46</v>
      </c>
    </row>
    <row r="135" s="122" customFormat="1" ht="20.25" customHeight="1" spans="1:15">
      <c r="A135" s="102">
        <v>305021</v>
      </c>
      <c r="B135" s="130" t="s">
        <v>1220</v>
      </c>
      <c r="C135" s="129">
        <v>1278.38</v>
      </c>
      <c r="D135" s="129">
        <v>246.92</v>
      </c>
      <c r="E135" s="129">
        <v>79.39</v>
      </c>
      <c r="F135" s="129">
        <v>0</v>
      </c>
      <c r="G135" s="129">
        <v>145.26</v>
      </c>
      <c r="H135" s="129">
        <v>188.89</v>
      </c>
      <c r="I135" s="139">
        <v>56.59</v>
      </c>
      <c r="J135" s="129">
        <v>20.4</v>
      </c>
      <c r="K135" s="140">
        <v>99.47</v>
      </c>
      <c r="L135" s="138">
        <v>0</v>
      </c>
      <c r="M135" s="129">
        <v>4.29</v>
      </c>
      <c r="N135" s="129">
        <v>9.13</v>
      </c>
      <c r="O135" s="129">
        <v>428.04</v>
      </c>
    </row>
    <row r="136" s="122" customFormat="1" ht="20.25" customHeight="1" spans="1:15">
      <c r="A136" s="102">
        <v>305022</v>
      </c>
      <c r="B136" s="130" t="s">
        <v>1221</v>
      </c>
      <c r="C136" s="129">
        <v>1411.86</v>
      </c>
      <c r="D136" s="129">
        <v>335.28</v>
      </c>
      <c r="E136" s="129">
        <v>61.78</v>
      </c>
      <c r="F136" s="129">
        <v>0</v>
      </c>
      <c r="G136" s="129">
        <v>173.6</v>
      </c>
      <c r="H136" s="129">
        <v>242.45</v>
      </c>
      <c r="I136" s="139">
        <v>68.48</v>
      </c>
      <c r="J136" s="129">
        <v>17.7</v>
      </c>
      <c r="K136" s="140">
        <v>99.14</v>
      </c>
      <c r="L136" s="138">
        <v>0</v>
      </c>
      <c r="M136" s="129">
        <v>8.32</v>
      </c>
      <c r="N136" s="129">
        <v>6.73</v>
      </c>
      <c r="O136" s="129">
        <v>398.38</v>
      </c>
    </row>
    <row r="137" s="122" customFormat="1" ht="20.25" customHeight="1" spans="1:15">
      <c r="A137" s="102">
        <v>305023</v>
      </c>
      <c r="B137" s="130" t="s">
        <v>1222</v>
      </c>
      <c r="C137" s="129">
        <v>944.62</v>
      </c>
      <c r="D137" s="129">
        <v>183.35</v>
      </c>
      <c r="E137" s="129">
        <v>65.76</v>
      </c>
      <c r="F137" s="129">
        <v>0</v>
      </c>
      <c r="G137" s="129">
        <v>116.05</v>
      </c>
      <c r="H137" s="129">
        <v>148.79</v>
      </c>
      <c r="I137" s="139">
        <v>43.82</v>
      </c>
      <c r="J137" s="129">
        <v>13.8</v>
      </c>
      <c r="K137" s="140">
        <v>72.19</v>
      </c>
      <c r="L137" s="138">
        <v>0</v>
      </c>
      <c r="M137" s="129">
        <v>3.9</v>
      </c>
      <c r="N137" s="129">
        <v>8.11</v>
      </c>
      <c r="O137" s="129">
        <v>288.85</v>
      </c>
    </row>
    <row r="138" s="122" customFormat="1" ht="20.25" customHeight="1" spans="1:15">
      <c r="A138" s="102">
        <v>305024</v>
      </c>
      <c r="B138" s="130" t="s">
        <v>1223</v>
      </c>
      <c r="C138" s="129">
        <v>97.78</v>
      </c>
      <c r="D138" s="129">
        <v>19</v>
      </c>
      <c r="E138" s="129">
        <v>7.66</v>
      </c>
      <c r="F138" s="129">
        <v>0</v>
      </c>
      <c r="G138" s="129">
        <v>12.89</v>
      </c>
      <c r="H138" s="129">
        <v>12.38</v>
      </c>
      <c r="I138" s="139">
        <v>4.75</v>
      </c>
      <c r="J138" s="129">
        <v>1.2</v>
      </c>
      <c r="K138" s="140">
        <v>6.7</v>
      </c>
      <c r="L138" s="138"/>
      <c r="M138" s="129">
        <v>0</v>
      </c>
      <c r="N138" s="129">
        <v>0</v>
      </c>
      <c r="O138" s="129">
        <v>33.2</v>
      </c>
    </row>
    <row r="139" s="122" customFormat="1" ht="20.25" customHeight="1" spans="1:15">
      <c r="A139" s="102">
        <v>307001</v>
      </c>
      <c r="B139" s="130" t="s">
        <v>1224</v>
      </c>
      <c r="C139" s="129">
        <v>462.62</v>
      </c>
      <c r="D139" s="129">
        <v>78.15</v>
      </c>
      <c r="E139" s="129">
        <v>21.83</v>
      </c>
      <c r="F139" s="129">
        <v>0</v>
      </c>
      <c r="G139" s="129">
        <v>52.19</v>
      </c>
      <c r="H139" s="129">
        <v>65.82</v>
      </c>
      <c r="I139" s="139">
        <v>36.2</v>
      </c>
      <c r="J139" s="129">
        <v>149.5</v>
      </c>
      <c r="K139" s="140">
        <v>30.93</v>
      </c>
      <c r="L139" s="138"/>
      <c r="M139" s="129">
        <v>0</v>
      </c>
      <c r="N139" s="129">
        <v>0</v>
      </c>
      <c r="O139" s="129">
        <v>28</v>
      </c>
    </row>
    <row r="140" s="122" customFormat="1" ht="20.25" customHeight="1" spans="1:15">
      <c r="A140" s="102">
        <v>308001</v>
      </c>
      <c r="B140" s="130" t="s">
        <v>1225</v>
      </c>
      <c r="C140" s="129">
        <v>256.51</v>
      </c>
      <c r="D140" s="129">
        <v>52.5</v>
      </c>
      <c r="E140" s="129">
        <v>28.87</v>
      </c>
      <c r="F140" s="129">
        <v>2.56</v>
      </c>
      <c r="G140" s="129">
        <v>15.67</v>
      </c>
      <c r="H140" s="129">
        <v>40.25</v>
      </c>
      <c r="I140" s="139">
        <v>20.17</v>
      </c>
      <c r="J140" s="129">
        <v>68.49</v>
      </c>
      <c r="K140" s="140">
        <v>28</v>
      </c>
      <c r="L140" s="138"/>
      <c r="M140" s="129">
        <v>0</v>
      </c>
      <c r="N140" s="129">
        <v>0</v>
      </c>
      <c r="O140" s="129">
        <v>0</v>
      </c>
    </row>
    <row r="141" s="122" customFormat="1" ht="20.25" customHeight="1" spans="1:15">
      <c r="A141" s="102">
        <v>701001</v>
      </c>
      <c r="B141" s="130" t="s">
        <v>1226</v>
      </c>
      <c r="C141" s="129">
        <v>392.7</v>
      </c>
      <c r="D141" s="129">
        <v>64.16</v>
      </c>
      <c r="E141" s="129">
        <v>51.66</v>
      </c>
      <c r="F141" s="129">
        <v>5.35</v>
      </c>
      <c r="G141" s="129">
        <v>0</v>
      </c>
      <c r="H141" s="129">
        <v>52.95</v>
      </c>
      <c r="I141" s="139">
        <v>26.22</v>
      </c>
      <c r="J141" s="129">
        <v>118.51</v>
      </c>
      <c r="K141" s="140">
        <v>37.98</v>
      </c>
      <c r="L141" s="138">
        <v>0</v>
      </c>
      <c r="M141" s="129">
        <v>1.17</v>
      </c>
      <c r="N141" s="129">
        <v>0</v>
      </c>
      <c r="O141" s="129">
        <v>34.7</v>
      </c>
    </row>
    <row r="142" s="122" customFormat="1" ht="20.25" customHeight="1" spans="1:15">
      <c r="A142" s="102">
        <v>701002</v>
      </c>
      <c r="B142" s="130" t="s">
        <v>1227</v>
      </c>
      <c r="C142" s="129">
        <v>94.38</v>
      </c>
      <c r="D142" s="129">
        <v>16.63</v>
      </c>
      <c r="E142" s="129">
        <v>6.19</v>
      </c>
      <c r="F142" s="129">
        <v>0.34</v>
      </c>
      <c r="G142" s="129">
        <v>8.94</v>
      </c>
      <c r="H142" s="129">
        <v>14.09</v>
      </c>
      <c r="I142" s="139">
        <v>5.98</v>
      </c>
      <c r="J142" s="129">
        <v>22.35</v>
      </c>
      <c r="K142" s="140">
        <v>8.57</v>
      </c>
      <c r="L142" s="138">
        <v>0</v>
      </c>
      <c r="M142" s="129">
        <v>0.26</v>
      </c>
      <c r="N142" s="129">
        <v>2.03</v>
      </c>
      <c r="O142" s="129">
        <v>9</v>
      </c>
    </row>
    <row r="143" s="122" customFormat="1" ht="20.25" customHeight="1" spans="1:15">
      <c r="A143" s="102">
        <v>701003</v>
      </c>
      <c r="B143" s="130" t="s">
        <v>1228</v>
      </c>
      <c r="C143" s="129">
        <v>381.03</v>
      </c>
      <c r="D143" s="129">
        <v>42.11</v>
      </c>
      <c r="E143" s="129">
        <v>29.95</v>
      </c>
      <c r="F143" s="129">
        <v>3.51</v>
      </c>
      <c r="G143" s="129">
        <v>0</v>
      </c>
      <c r="H143" s="129">
        <v>48.89</v>
      </c>
      <c r="I143" s="139">
        <v>17.66</v>
      </c>
      <c r="J143" s="129">
        <v>193.07</v>
      </c>
      <c r="K143" s="140">
        <v>21.9</v>
      </c>
      <c r="L143" s="138">
        <v>11.23</v>
      </c>
      <c r="M143" s="129">
        <v>4.68</v>
      </c>
      <c r="N143" s="129">
        <v>2.03</v>
      </c>
      <c r="O143" s="129">
        <v>6</v>
      </c>
    </row>
    <row r="144" s="122" customFormat="1" ht="20.25" customHeight="1" spans="1:15">
      <c r="A144" s="102">
        <v>701004</v>
      </c>
      <c r="B144" s="130" t="s">
        <v>1229</v>
      </c>
      <c r="C144" s="129">
        <v>500</v>
      </c>
      <c r="D144" s="129">
        <v>167.02</v>
      </c>
      <c r="E144" s="129">
        <v>32.92</v>
      </c>
      <c r="F144" s="129">
        <v>0</v>
      </c>
      <c r="G144" s="129">
        <v>104.09</v>
      </c>
      <c r="H144" s="129">
        <v>99.44</v>
      </c>
      <c r="I144" s="139">
        <v>36.25</v>
      </c>
      <c r="J144" s="129">
        <v>0</v>
      </c>
      <c r="K144" s="140">
        <v>39.52</v>
      </c>
      <c r="L144" s="138">
        <v>0</v>
      </c>
      <c r="M144" s="129">
        <v>0.76</v>
      </c>
      <c r="N144" s="129">
        <v>0</v>
      </c>
      <c r="O144" s="129">
        <v>20</v>
      </c>
    </row>
    <row r="145" s="122" customFormat="1" ht="20.25" customHeight="1" spans="1:15">
      <c r="A145" s="102">
        <v>703001</v>
      </c>
      <c r="B145" s="130" t="s">
        <v>1230</v>
      </c>
      <c r="C145" s="129">
        <v>485.74</v>
      </c>
      <c r="D145" s="129">
        <v>68.28</v>
      </c>
      <c r="E145" s="129">
        <v>49.75</v>
      </c>
      <c r="F145" s="129">
        <v>5.69</v>
      </c>
      <c r="G145" s="129">
        <v>0</v>
      </c>
      <c r="H145" s="129">
        <v>60.36</v>
      </c>
      <c r="I145" s="139">
        <v>25.48</v>
      </c>
      <c r="J145" s="129">
        <v>186.72</v>
      </c>
      <c r="K145" s="140">
        <v>37.45</v>
      </c>
      <c r="L145" s="138">
        <v>20.12</v>
      </c>
      <c r="M145" s="129">
        <v>3.55</v>
      </c>
      <c r="N145" s="129">
        <v>3.66</v>
      </c>
      <c r="O145" s="129">
        <v>24.68</v>
      </c>
    </row>
    <row r="146" s="122" customFormat="1" ht="20.25" customHeight="1" spans="1:15">
      <c r="A146" s="102">
        <v>704001</v>
      </c>
      <c r="B146" s="130" t="s">
        <v>1231</v>
      </c>
      <c r="C146" s="129">
        <v>926.09</v>
      </c>
      <c r="D146" s="129">
        <v>116.93</v>
      </c>
      <c r="E146" s="129">
        <v>49.91</v>
      </c>
      <c r="F146" s="129">
        <v>2.68</v>
      </c>
      <c r="G146" s="129">
        <v>58.39</v>
      </c>
      <c r="H146" s="129">
        <v>89.18</v>
      </c>
      <c r="I146" s="139">
        <v>47.31</v>
      </c>
      <c r="J146" s="129">
        <v>145.69</v>
      </c>
      <c r="K146" s="140">
        <v>80</v>
      </c>
      <c r="L146" s="138"/>
      <c r="M146" s="129">
        <v>0</v>
      </c>
      <c r="N146" s="129">
        <v>0</v>
      </c>
      <c r="O146" s="129">
        <v>336</v>
      </c>
    </row>
    <row r="147" s="122" customFormat="1" ht="20.25" customHeight="1" spans="1:15">
      <c r="A147" s="102">
        <v>705001</v>
      </c>
      <c r="B147" s="130" t="s">
        <v>1232</v>
      </c>
      <c r="C147" s="129">
        <v>610.03</v>
      </c>
      <c r="D147" s="129">
        <v>115.67</v>
      </c>
      <c r="E147" s="129">
        <v>26.98</v>
      </c>
      <c r="F147" s="129">
        <v>0</v>
      </c>
      <c r="G147" s="129">
        <v>73.74</v>
      </c>
      <c r="H147" s="129">
        <v>86.24</v>
      </c>
      <c r="I147" s="139">
        <v>44.36</v>
      </c>
      <c r="J147" s="129">
        <v>147.96</v>
      </c>
      <c r="K147" s="140">
        <v>71.15</v>
      </c>
      <c r="L147" s="138">
        <v>0</v>
      </c>
      <c r="M147" s="129">
        <v>0.69</v>
      </c>
      <c r="N147" s="129">
        <v>0</v>
      </c>
      <c r="O147" s="129">
        <v>43.24</v>
      </c>
    </row>
    <row r="148" s="122" customFormat="1" ht="20.25" customHeight="1" spans="1:15">
      <c r="A148" s="102">
        <v>601001</v>
      </c>
      <c r="B148" s="130" t="s">
        <v>1233</v>
      </c>
      <c r="C148" s="129">
        <v>569.04</v>
      </c>
      <c r="D148" s="129">
        <v>89.58</v>
      </c>
      <c r="E148" s="129">
        <v>73.5</v>
      </c>
      <c r="F148" s="129">
        <v>6.96</v>
      </c>
      <c r="G148" s="129">
        <v>0</v>
      </c>
      <c r="H148" s="129">
        <v>83.35</v>
      </c>
      <c r="I148" s="139">
        <v>36.11</v>
      </c>
      <c r="J148" s="129">
        <v>201.56</v>
      </c>
      <c r="K148" s="140">
        <v>50</v>
      </c>
      <c r="L148" s="138">
        <v>0</v>
      </c>
      <c r="M148" s="129">
        <v>2.48</v>
      </c>
      <c r="N148" s="129">
        <v>0</v>
      </c>
      <c r="O148" s="129">
        <v>25.5</v>
      </c>
    </row>
    <row r="149" s="122" customFormat="1" ht="20.25" customHeight="1" spans="1:15">
      <c r="A149" s="102">
        <v>601002</v>
      </c>
      <c r="B149" s="130" t="s">
        <v>1234</v>
      </c>
      <c r="C149" s="129">
        <v>569.82</v>
      </c>
      <c r="D149" s="129">
        <v>61.64</v>
      </c>
      <c r="E149" s="129">
        <v>29.27</v>
      </c>
      <c r="F149" s="129">
        <v>4.83</v>
      </c>
      <c r="G149" s="129">
        <v>0</v>
      </c>
      <c r="H149" s="129">
        <v>85.91</v>
      </c>
      <c r="I149" s="139">
        <v>23.08</v>
      </c>
      <c r="J149" s="129">
        <v>312.26</v>
      </c>
      <c r="K149" s="140">
        <v>25.3</v>
      </c>
      <c r="L149" s="138">
        <v>0</v>
      </c>
      <c r="M149" s="129">
        <v>7.7</v>
      </c>
      <c r="N149" s="129">
        <v>5.07</v>
      </c>
      <c r="O149" s="129">
        <v>14.76</v>
      </c>
    </row>
    <row r="150" s="122" customFormat="1" ht="20.25" customHeight="1" spans="1:15">
      <c r="A150" s="102">
        <v>602001</v>
      </c>
      <c r="B150" s="130" t="s">
        <v>1235</v>
      </c>
      <c r="C150" s="129">
        <v>1679.28</v>
      </c>
      <c r="D150" s="129">
        <v>264.06</v>
      </c>
      <c r="E150" s="129">
        <v>247.32</v>
      </c>
      <c r="F150" s="129">
        <v>18.13</v>
      </c>
      <c r="G150" s="129">
        <v>0</v>
      </c>
      <c r="H150" s="129">
        <v>240.72</v>
      </c>
      <c r="I150" s="139">
        <v>111.84</v>
      </c>
      <c r="J150" s="129">
        <v>402.45</v>
      </c>
      <c r="K150" s="140">
        <v>143.36</v>
      </c>
      <c r="L150" s="138">
        <v>0</v>
      </c>
      <c r="M150" s="129">
        <v>1.54</v>
      </c>
      <c r="N150" s="129">
        <v>1.01</v>
      </c>
      <c r="O150" s="129">
        <v>248.85</v>
      </c>
    </row>
    <row r="151" s="122" customFormat="1" ht="20.25" customHeight="1" spans="1:15">
      <c r="A151" s="102">
        <v>603002</v>
      </c>
      <c r="B151" s="130" t="s">
        <v>1236</v>
      </c>
      <c r="C151" s="129">
        <v>380.05</v>
      </c>
      <c r="D151" s="129">
        <v>51.73</v>
      </c>
      <c r="E151" s="129">
        <v>35.71</v>
      </c>
      <c r="F151" s="129">
        <v>4.31</v>
      </c>
      <c r="G151" s="129">
        <v>0</v>
      </c>
      <c r="H151" s="129">
        <v>57.09</v>
      </c>
      <c r="I151" s="139">
        <v>18.52</v>
      </c>
      <c r="J151" s="129">
        <v>170.89</v>
      </c>
      <c r="K151" s="140">
        <v>14.49</v>
      </c>
      <c r="L151" s="138">
        <v>10.43</v>
      </c>
      <c r="M151" s="129">
        <v>3.85</v>
      </c>
      <c r="N151" s="129">
        <v>2.03</v>
      </c>
      <c r="O151" s="129">
        <v>11</v>
      </c>
    </row>
    <row r="152" s="122" customFormat="1" ht="20.25" customHeight="1" spans="1:15">
      <c r="A152" s="102">
        <v>201001</v>
      </c>
      <c r="B152" s="130" t="s">
        <v>1237</v>
      </c>
      <c r="C152" s="129">
        <v>1999.36</v>
      </c>
      <c r="D152" s="129">
        <v>250.95</v>
      </c>
      <c r="E152" s="129">
        <v>167.9</v>
      </c>
      <c r="F152" s="129">
        <v>16.44</v>
      </c>
      <c r="G152" s="129">
        <v>39.91</v>
      </c>
      <c r="H152" s="129">
        <v>234.33</v>
      </c>
      <c r="I152" s="139">
        <v>103.53</v>
      </c>
      <c r="J152" s="129">
        <v>633.11</v>
      </c>
      <c r="K152" s="140">
        <v>149.06</v>
      </c>
      <c r="L152" s="138">
        <v>0</v>
      </c>
      <c r="M152" s="129">
        <v>9.69</v>
      </c>
      <c r="N152" s="129">
        <v>3.04</v>
      </c>
      <c r="O152" s="129">
        <v>391.4</v>
      </c>
    </row>
    <row r="153" s="122" customFormat="1" ht="20.25" customHeight="1" spans="1:15">
      <c r="A153" s="102">
        <v>202001</v>
      </c>
      <c r="B153" s="130" t="s">
        <v>1238</v>
      </c>
      <c r="C153" s="129">
        <v>2642.98</v>
      </c>
      <c r="D153" s="129">
        <v>423.64</v>
      </c>
      <c r="E153" s="129">
        <v>373.54</v>
      </c>
      <c r="F153" s="129">
        <v>30.54</v>
      </c>
      <c r="G153" s="129">
        <v>0</v>
      </c>
      <c r="H153" s="129">
        <v>350.61</v>
      </c>
      <c r="I153" s="139">
        <v>171.51</v>
      </c>
      <c r="J153" s="129">
        <v>711.73</v>
      </c>
      <c r="K153" s="140">
        <v>244.78</v>
      </c>
      <c r="L153" s="138">
        <v>0</v>
      </c>
      <c r="M153" s="129">
        <v>4.63</v>
      </c>
      <c r="N153" s="129">
        <v>0</v>
      </c>
      <c r="O153" s="129">
        <v>332</v>
      </c>
    </row>
    <row r="154" s="122" customFormat="1" ht="20.25" customHeight="1" spans="1:15">
      <c r="A154" s="102">
        <v>202002</v>
      </c>
      <c r="B154" s="130" t="s">
        <v>1239</v>
      </c>
      <c r="C154" s="129">
        <v>567.25</v>
      </c>
      <c r="D154" s="129">
        <v>81.47</v>
      </c>
      <c r="E154" s="129">
        <v>32.26</v>
      </c>
      <c r="F154" s="129">
        <v>3.03</v>
      </c>
      <c r="G154" s="129">
        <v>44.59</v>
      </c>
      <c r="H154" s="129">
        <v>66.1</v>
      </c>
      <c r="I154" s="139">
        <v>32.7</v>
      </c>
      <c r="J154" s="129">
        <v>118.7</v>
      </c>
      <c r="K154" s="140">
        <v>43.01</v>
      </c>
      <c r="L154" s="138">
        <v>0</v>
      </c>
      <c r="M154" s="129">
        <v>0.39</v>
      </c>
      <c r="N154" s="129">
        <v>0</v>
      </c>
      <c r="O154" s="129">
        <v>145</v>
      </c>
    </row>
    <row r="155" s="122" customFormat="1" ht="20.25" customHeight="1" spans="1:15">
      <c r="A155" s="102">
        <v>203002</v>
      </c>
      <c r="B155" s="130" t="s">
        <v>1240</v>
      </c>
      <c r="C155" s="129">
        <v>579.76</v>
      </c>
      <c r="D155" s="129">
        <v>78</v>
      </c>
      <c r="E155" s="129">
        <v>16.1</v>
      </c>
      <c r="F155" s="129">
        <v>0</v>
      </c>
      <c r="G155" s="129">
        <v>43.17</v>
      </c>
      <c r="H155" s="129">
        <v>55.94</v>
      </c>
      <c r="I155" s="139">
        <v>28.23</v>
      </c>
      <c r="J155" s="129">
        <v>97.96</v>
      </c>
      <c r="K155" s="140">
        <v>21.8</v>
      </c>
      <c r="L155" s="138">
        <v>0</v>
      </c>
      <c r="M155" s="129">
        <v>0.56</v>
      </c>
      <c r="N155" s="129">
        <v>0</v>
      </c>
      <c r="O155" s="129">
        <v>238</v>
      </c>
    </row>
    <row r="156" s="122" customFormat="1" ht="20.25" customHeight="1" spans="1:15">
      <c r="A156" s="102">
        <v>204001</v>
      </c>
      <c r="B156" s="130" t="s">
        <v>1241</v>
      </c>
      <c r="C156" s="129">
        <v>10697.67</v>
      </c>
      <c r="D156" s="129">
        <v>1770.17</v>
      </c>
      <c r="E156" s="129">
        <v>1131.89</v>
      </c>
      <c r="F156" s="129">
        <v>98.35</v>
      </c>
      <c r="G156" s="129">
        <v>379.39</v>
      </c>
      <c r="H156" s="129">
        <v>1504.28</v>
      </c>
      <c r="I156" s="139">
        <v>708.12</v>
      </c>
      <c r="J156" s="129">
        <v>2887.57</v>
      </c>
      <c r="K156" s="140">
        <v>922.89</v>
      </c>
      <c r="L156" s="138">
        <v>0</v>
      </c>
      <c r="M156" s="129">
        <v>15.74</v>
      </c>
      <c r="N156" s="129">
        <v>19.27</v>
      </c>
      <c r="O156" s="129">
        <v>1260</v>
      </c>
    </row>
    <row r="157" s="122" customFormat="1" ht="20.25" customHeight="1" spans="1:15">
      <c r="A157" s="102">
        <v>205001</v>
      </c>
      <c r="B157" s="130" t="s">
        <v>1242</v>
      </c>
      <c r="C157" s="129">
        <v>2964.14</v>
      </c>
      <c r="D157" s="129">
        <v>419.18</v>
      </c>
      <c r="E157" s="129">
        <v>184.24</v>
      </c>
      <c r="F157" s="129">
        <v>13.89</v>
      </c>
      <c r="G157" s="129">
        <v>152.97</v>
      </c>
      <c r="H157" s="129">
        <v>336.96</v>
      </c>
      <c r="I157" s="139">
        <v>161.57</v>
      </c>
      <c r="J157" s="129">
        <v>813.64</v>
      </c>
      <c r="K157" s="140">
        <v>221.24</v>
      </c>
      <c r="L157" s="138">
        <v>11.32</v>
      </c>
      <c r="M157" s="129">
        <v>9.25</v>
      </c>
      <c r="N157" s="129">
        <v>6.08</v>
      </c>
      <c r="O157" s="129">
        <v>633.8</v>
      </c>
    </row>
    <row r="158" s="122" customFormat="1" ht="20.25" customHeight="1" spans="1:15">
      <c r="A158" s="102">
        <v>205002</v>
      </c>
      <c r="B158" s="130" t="s">
        <v>1243</v>
      </c>
      <c r="C158" s="129">
        <v>189.02</v>
      </c>
      <c r="D158" s="129">
        <v>53.36</v>
      </c>
      <c r="E158" s="129">
        <v>14.8</v>
      </c>
      <c r="F158" s="129">
        <v>0</v>
      </c>
      <c r="G158" s="129">
        <v>34.86</v>
      </c>
      <c r="H158" s="129">
        <v>32.68</v>
      </c>
      <c r="I158" s="139">
        <v>12.36</v>
      </c>
      <c r="J158" s="129">
        <v>0</v>
      </c>
      <c r="K158" s="140">
        <v>16.31</v>
      </c>
      <c r="L158" s="138">
        <v>0</v>
      </c>
      <c r="M158" s="129">
        <v>0.65</v>
      </c>
      <c r="N158" s="129">
        <v>0</v>
      </c>
      <c r="O158" s="129">
        <v>24</v>
      </c>
    </row>
    <row r="159" s="122" customFormat="1" ht="20.25" customHeight="1" spans="1:15">
      <c r="A159" s="102">
        <v>205003</v>
      </c>
      <c r="B159" s="130" t="s">
        <v>1244</v>
      </c>
      <c r="C159" s="129">
        <v>44.36</v>
      </c>
      <c r="D159" s="129">
        <v>11.5</v>
      </c>
      <c r="E159" s="129">
        <v>3.2</v>
      </c>
      <c r="F159" s="129">
        <v>0</v>
      </c>
      <c r="G159" s="129">
        <v>8.94</v>
      </c>
      <c r="H159" s="129">
        <v>7.21</v>
      </c>
      <c r="I159" s="139">
        <v>2.84</v>
      </c>
      <c r="J159" s="129">
        <v>0</v>
      </c>
      <c r="K159" s="140">
        <v>4.27</v>
      </c>
      <c r="L159" s="138"/>
      <c r="M159" s="129">
        <v>0</v>
      </c>
      <c r="N159" s="129">
        <v>0</v>
      </c>
      <c r="O159" s="129">
        <v>6.4</v>
      </c>
    </row>
    <row r="160" s="122" customFormat="1" ht="20.25" customHeight="1" spans="1:15">
      <c r="A160" s="102">
        <v>205006</v>
      </c>
      <c r="B160" s="130" t="s">
        <v>1245</v>
      </c>
      <c r="C160" s="129">
        <v>219.53</v>
      </c>
      <c r="D160" s="129">
        <v>62.97</v>
      </c>
      <c r="E160" s="129">
        <v>13.42</v>
      </c>
      <c r="F160" s="129">
        <v>0</v>
      </c>
      <c r="G160" s="129">
        <v>36.84</v>
      </c>
      <c r="H160" s="129">
        <v>38.1</v>
      </c>
      <c r="I160" s="139">
        <v>13.59</v>
      </c>
      <c r="J160" s="129">
        <v>0</v>
      </c>
      <c r="K160" s="140">
        <v>16.51</v>
      </c>
      <c r="L160" s="138">
        <v>0</v>
      </c>
      <c r="M160" s="129">
        <v>1.57</v>
      </c>
      <c r="N160" s="129">
        <v>2.03</v>
      </c>
      <c r="O160" s="129">
        <v>34.5</v>
      </c>
    </row>
    <row r="161" s="122" customFormat="1" ht="20.25" customHeight="1" spans="1:15">
      <c r="A161" s="102">
        <v>205008</v>
      </c>
      <c r="B161" s="130" t="s">
        <v>1246</v>
      </c>
      <c r="C161" s="129">
        <v>184.96</v>
      </c>
      <c r="D161" s="129">
        <v>26.36</v>
      </c>
      <c r="E161" s="129">
        <v>6.84</v>
      </c>
      <c r="F161" s="129">
        <v>0</v>
      </c>
      <c r="G161" s="129">
        <v>18.02</v>
      </c>
      <c r="H161" s="129">
        <v>20.18</v>
      </c>
      <c r="I161" s="139">
        <v>9.95</v>
      </c>
      <c r="J161" s="129">
        <v>31.69</v>
      </c>
      <c r="K161" s="140">
        <v>9.92</v>
      </c>
      <c r="L161" s="138"/>
      <c r="M161" s="129">
        <v>0</v>
      </c>
      <c r="N161" s="129">
        <v>0</v>
      </c>
      <c r="O161" s="129">
        <v>62</v>
      </c>
    </row>
    <row r="162" s="122" customFormat="1" ht="20.25" customHeight="1" spans="1:15">
      <c r="A162" s="102">
        <v>205009</v>
      </c>
      <c r="B162" s="130" t="s">
        <v>1247</v>
      </c>
      <c r="C162" s="129">
        <v>275.29</v>
      </c>
      <c r="D162" s="129">
        <v>66.51</v>
      </c>
      <c r="E162" s="129">
        <v>15.98</v>
      </c>
      <c r="F162" s="129">
        <v>0</v>
      </c>
      <c r="G162" s="129">
        <v>43.87</v>
      </c>
      <c r="H162" s="129">
        <v>38.53</v>
      </c>
      <c r="I162" s="139">
        <v>15.16</v>
      </c>
      <c r="J162" s="129">
        <v>0</v>
      </c>
      <c r="K162" s="140">
        <v>25.24</v>
      </c>
      <c r="L162" s="138"/>
      <c r="M162" s="129">
        <v>0</v>
      </c>
      <c r="N162" s="129">
        <v>0</v>
      </c>
      <c r="O162" s="129">
        <v>70</v>
      </c>
    </row>
    <row r="163" s="122" customFormat="1" ht="20.25" customHeight="1" spans="1:15">
      <c r="A163" s="102">
        <v>205010</v>
      </c>
      <c r="B163" s="130" t="s">
        <v>1248</v>
      </c>
      <c r="C163" s="129">
        <v>501.56</v>
      </c>
      <c r="D163" s="129">
        <v>60.68</v>
      </c>
      <c r="E163" s="129">
        <v>17.02</v>
      </c>
      <c r="F163" s="129">
        <v>0.42</v>
      </c>
      <c r="G163" s="129">
        <v>36.28</v>
      </c>
      <c r="H163" s="129">
        <v>44.97</v>
      </c>
      <c r="I163" s="139">
        <v>22.14</v>
      </c>
      <c r="J163" s="129">
        <v>70.07</v>
      </c>
      <c r="K163" s="140">
        <v>21.28</v>
      </c>
      <c r="L163" s="138"/>
      <c r="M163" s="129">
        <v>0</v>
      </c>
      <c r="N163" s="129">
        <v>0</v>
      </c>
      <c r="O163" s="129">
        <v>228.7</v>
      </c>
    </row>
    <row r="164" s="122" customFormat="1" ht="20.25" customHeight="1" spans="1:15">
      <c r="A164" s="102">
        <v>206001</v>
      </c>
      <c r="B164" s="130" t="s">
        <v>1249</v>
      </c>
      <c r="C164" s="129">
        <v>8761.96</v>
      </c>
      <c r="D164" s="129">
        <v>104.46</v>
      </c>
      <c r="E164" s="129">
        <v>71.48</v>
      </c>
      <c r="F164" s="129">
        <v>7.88</v>
      </c>
      <c r="G164" s="129">
        <v>4.98</v>
      </c>
      <c r="H164" s="129">
        <v>91.69</v>
      </c>
      <c r="I164" s="139">
        <v>42.38</v>
      </c>
      <c r="J164" s="129">
        <v>227.73</v>
      </c>
      <c r="K164" s="140">
        <v>58.23</v>
      </c>
      <c r="L164" s="138">
        <v>0</v>
      </c>
      <c r="M164" s="129">
        <v>3.39</v>
      </c>
      <c r="N164" s="129">
        <v>0</v>
      </c>
      <c r="O164" s="129">
        <v>8149.74</v>
      </c>
    </row>
    <row r="165" s="122" customFormat="1" ht="20.25" customHeight="1" spans="1:15">
      <c r="A165" s="102">
        <v>206002</v>
      </c>
      <c r="B165" s="130" t="s">
        <v>1250</v>
      </c>
      <c r="C165" s="129">
        <v>1067.66</v>
      </c>
      <c r="D165" s="129">
        <v>121.17</v>
      </c>
      <c r="E165" s="129">
        <v>25.32</v>
      </c>
      <c r="F165" s="129">
        <v>0</v>
      </c>
      <c r="G165" s="129">
        <v>74.88</v>
      </c>
      <c r="H165" s="129">
        <v>67.49</v>
      </c>
      <c r="I165" s="139">
        <v>26.56</v>
      </c>
      <c r="J165" s="129">
        <v>0</v>
      </c>
      <c r="K165" s="140">
        <v>34.83</v>
      </c>
      <c r="L165" s="138"/>
      <c r="M165" s="129">
        <v>0</v>
      </c>
      <c r="N165" s="129">
        <v>0</v>
      </c>
      <c r="O165" s="129">
        <v>717.41</v>
      </c>
    </row>
    <row r="166" s="122" customFormat="1" ht="20.25" customHeight="1" spans="1:15">
      <c r="A166" s="102">
        <v>206003</v>
      </c>
      <c r="B166" s="130" t="s">
        <v>1251</v>
      </c>
      <c r="C166" s="129">
        <v>432.48</v>
      </c>
      <c r="D166" s="129">
        <v>10.09</v>
      </c>
      <c r="E166" s="129">
        <v>2.33</v>
      </c>
      <c r="F166" s="129">
        <v>0</v>
      </c>
      <c r="G166" s="129">
        <v>5.94</v>
      </c>
      <c r="H166" s="129">
        <v>5.6</v>
      </c>
      <c r="I166" s="139">
        <v>2.2</v>
      </c>
      <c r="J166" s="129">
        <v>0</v>
      </c>
      <c r="K166" s="140">
        <v>3.22</v>
      </c>
      <c r="L166" s="138"/>
      <c r="M166" s="129">
        <v>0</v>
      </c>
      <c r="N166" s="129">
        <v>0</v>
      </c>
      <c r="O166" s="129">
        <v>403.1</v>
      </c>
    </row>
    <row r="167" s="122" customFormat="1" ht="20.25" customHeight="1" spans="1:15">
      <c r="A167" s="102">
        <v>206004</v>
      </c>
      <c r="B167" s="130" t="s">
        <v>1252</v>
      </c>
      <c r="C167" s="129">
        <v>103.77</v>
      </c>
      <c r="D167" s="129">
        <v>28.01</v>
      </c>
      <c r="E167" s="129">
        <v>6.34</v>
      </c>
      <c r="F167" s="129">
        <v>0</v>
      </c>
      <c r="G167" s="129">
        <v>18.37</v>
      </c>
      <c r="H167" s="129">
        <v>16.07</v>
      </c>
      <c r="I167" s="139">
        <v>6.33</v>
      </c>
      <c r="J167" s="129">
        <v>0</v>
      </c>
      <c r="K167" s="140">
        <v>8.65</v>
      </c>
      <c r="L167" s="138"/>
      <c r="M167" s="129">
        <v>0</v>
      </c>
      <c r="N167" s="129">
        <v>0</v>
      </c>
      <c r="O167" s="129">
        <v>20</v>
      </c>
    </row>
    <row r="168" s="122" customFormat="1" ht="20.25" customHeight="1" spans="1:15">
      <c r="A168" s="102">
        <v>206005</v>
      </c>
      <c r="B168" s="130" t="s">
        <v>1253</v>
      </c>
      <c r="C168" s="129">
        <v>2006.04</v>
      </c>
      <c r="D168" s="129">
        <v>155.04</v>
      </c>
      <c r="E168" s="129">
        <v>55.47</v>
      </c>
      <c r="F168" s="129">
        <v>8.52</v>
      </c>
      <c r="G168" s="129">
        <v>77.12</v>
      </c>
      <c r="H168" s="129">
        <v>124.03</v>
      </c>
      <c r="I168" s="139">
        <v>61.27</v>
      </c>
      <c r="J168" s="129">
        <v>459.43</v>
      </c>
      <c r="K168" s="140">
        <v>74.28</v>
      </c>
      <c r="L168" s="138">
        <v>0</v>
      </c>
      <c r="M168" s="129">
        <v>1.38</v>
      </c>
      <c r="N168" s="129">
        <v>0</v>
      </c>
      <c r="O168" s="129">
        <v>989.5</v>
      </c>
    </row>
    <row r="169" s="122" customFormat="1" ht="20.25" customHeight="1" spans="1:15">
      <c r="A169" s="102">
        <v>206006</v>
      </c>
      <c r="B169" s="130" t="s">
        <v>1254</v>
      </c>
      <c r="C169" s="129">
        <v>1046.06</v>
      </c>
      <c r="D169" s="129">
        <v>124.86</v>
      </c>
      <c r="E169" s="129">
        <v>25.36</v>
      </c>
      <c r="F169" s="129">
        <v>0</v>
      </c>
      <c r="G169" s="129">
        <v>74.63</v>
      </c>
      <c r="H169" s="129">
        <v>79.16</v>
      </c>
      <c r="I169" s="139">
        <v>26.98</v>
      </c>
      <c r="J169" s="129">
        <v>0</v>
      </c>
      <c r="K169" s="140">
        <v>34.9</v>
      </c>
      <c r="L169" s="138">
        <v>0</v>
      </c>
      <c r="M169" s="129">
        <v>2.75</v>
      </c>
      <c r="N169" s="129">
        <v>1.01</v>
      </c>
      <c r="O169" s="129">
        <v>676.41</v>
      </c>
    </row>
    <row r="170" s="122" customFormat="1" ht="20.25" customHeight="1" spans="1:15">
      <c r="A170" s="102">
        <v>207002</v>
      </c>
      <c r="B170" s="130" t="s">
        <v>1255</v>
      </c>
      <c r="C170" s="129">
        <v>238.83</v>
      </c>
      <c r="D170" s="129">
        <v>30.42</v>
      </c>
      <c r="E170" s="129">
        <v>7.15</v>
      </c>
      <c r="F170" s="129">
        <v>13.9</v>
      </c>
      <c r="G170" s="129">
        <v>18.17</v>
      </c>
      <c r="H170" s="129">
        <v>22.75</v>
      </c>
      <c r="I170" s="139">
        <v>11.72</v>
      </c>
      <c r="J170" s="129">
        <v>53.34</v>
      </c>
      <c r="K170" s="140">
        <v>9.55</v>
      </c>
      <c r="L170" s="138">
        <v>0</v>
      </c>
      <c r="M170" s="129">
        <v>0.83</v>
      </c>
      <c r="N170" s="129">
        <v>0</v>
      </c>
      <c r="O170" s="129">
        <v>71</v>
      </c>
    </row>
    <row r="171" s="122" customFormat="1" ht="20.25" customHeight="1" spans="1:15">
      <c r="A171" s="102">
        <v>207003</v>
      </c>
      <c r="B171" s="130" t="s">
        <v>1256</v>
      </c>
      <c r="C171" s="129">
        <v>48.93</v>
      </c>
      <c r="D171" s="129">
        <v>15.76</v>
      </c>
      <c r="E171" s="129">
        <v>3.48</v>
      </c>
      <c r="F171" s="129">
        <v>0</v>
      </c>
      <c r="G171" s="129">
        <v>9.16</v>
      </c>
      <c r="H171" s="129">
        <v>9.02</v>
      </c>
      <c r="I171" s="139">
        <v>3.41</v>
      </c>
      <c r="J171" s="129">
        <v>0</v>
      </c>
      <c r="K171" s="140">
        <v>4.37</v>
      </c>
      <c r="L171" s="138">
        <v>0</v>
      </c>
      <c r="M171" s="129">
        <v>0.23</v>
      </c>
      <c r="N171" s="129">
        <v>0</v>
      </c>
      <c r="O171" s="129">
        <v>3.5</v>
      </c>
    </row>
    <row r="172" s="122" customFormat="1" ht="20.25" customHeight="1" spans="1:15">
      <c r="A172" s="102">
        <v>207005</v>
      </c>
      <c r="B172" s="130" t="s">
        <v>1257</v>
      </c>
      <c r="C172" s="129">
        <v>74.63</v>
      </c>
      <c r="D172" s="129">
        <v>14.01</v>
      </c>
      <c r="E172" s="129">
        <v>3.49</v>
      </c>
      <c r="F172" s="129">
        <v>0</v>
      </c>
      <c r="G172" s="129">
        <v>9.54</v>
      </c>
      <c r="H172" s="129">
        <v>11.5</v>
      </c>
      <c r="I172" s="139">
        <v>5.92</v>
      </c>
      <c r="J172" s="129">
        <v>24.63</v>
      </c>
      <c r="K172" s="140">
        <v>5.44</v>
      </c>
      <c r="L172" s="138">
        <v>0</v>
      </c>
      <c r="M172" s="129">
        <v>0.1</v>
      </c>
      <c r="N172" s="129">
        <v>0</v>
      </c>
      <c r="O172" s="129">
        <v>0</v>
      </c>
    </row>
    <row r="173" s="122" customFormat="1" ht="20.25" customHeight="1" spans="1:15">
      <c r="A173" s="102">
        <v>209001</v>
      </c>
      <c r="B173" s="130" t="s">
        <v>1258</v>
      </c>
      <c r="C173" s="129">
        <v>634</v>
      </c>
      <c r="D173" s="129">
        <v>102.78</v>
      </c>
      <c r="E173" s="129">
        <v>67.9</v>
      </c>
      <c r="F173" s="129">
        <v>7.55</v>
      </c>
      <c r="G173" s="129">
        <v>7.14</v>
      </c>
      <c r="H173" s="129">
        <v>82.64</v>
      </c>
      <c r="I173" s="139">
        <v>39.92</v>
      </c>
      <c r="J173" s="129">
        <v>242.76</v>
      </c>
      <c r="K173" s="140">
        <v>54.35</v>
      </c>
      <c r="L173" s="138">
        <v>15.58</v>
      </c>
      <c r="M173" s="129">
        <v>3.57</v>
      </c>
      <c r="N173" s="129">
        <v>6.1</v>
      </c>
      <c r="O173" s="129">
        <v>3.71</v>
      </c>
    </row>
    <row r="174" s="122" customFormat="1" ht="20.25" customHeight="1" spans="1:15">
      <c r="A174" s="102">
        <v>209002</v>
      </c>
      <c r="B174" s="130" t="s">
        <v>1259</v>
      </c>
      <c r="C174" s="129">
        <v>2334.12</v>
      </c>
      <c r="D174" s="129">
        <v>462.5</v>
      </c>
      <c r="E174" s="129">
        <v>99.23</v>
      </c>
      <c r="F174" s="129">
        <v>0.31</v>
      </c>
      <c r="G174" s="129">
        <v>251.37</v>
      </c>
      <c r="H174" s="129">
        <v>328.2</v>
      </c>
      <c r="I174" s="139">
        <v>150.77</v>
      </c>
      <c r="J174" s="129">
        <v>573.2</v>
      </c>
      <c r="K174" s="140">
        <v>174.67</v>
      </c>
      <c r="L174" s="138">
        <v>0</v>
      </c>
      <c r="M174" s="129">
        <v>6.86</v>
      </c>
      <c r="N174" s="129">
        <v>5.07</v>
      </c>
      <c r="O174" s="129">
        <v>281.94</v>
      </c>
    </row>
    <row r="175" s="122" customFormat="1" ht="20.25" customHeight="1" spans="1:15">
      <c r="A175" s="102">
        <v>209003</v>
      </c>
      <c r="B175" s="130" t="s">
        <v>1260</v>
      </c>
      <c r="C175" s="129">
        <v>366.72</v>
      </c>
      <c r="D175" s="129">
        <v>99.99</v>
      </c>
      <c r="E175" s="129">
        <v>18.21</v>
      </c>
      <c r="F175" s="129">
        <v>0</v>
      </c>
      <c r="G175" s="129">
        <v>52.37</v>
      </c>
      <c r="H175" s="129">
        <v>61.56</v>
      </c>
      <c r="I175" s="139">
        <v>28.33</v>
      </c>
      <c r="J175" s="129">
        <v>74.84</v>
      </c>
      <c r="K175" s="140">
        <v>27.6</v>
      </c>
      <c r="L175" s="138">
        <v>0</v>
      </c>
      <c r="M175" s="129">
        <v>0.78</v>
      </c>
      <c r="N175" s="129">
        <v>3.04</v>
      </c>
      <c r="O175" s="129">
        <v>0</v>
      </c>
    </row>
    <row r="176" s="122" customFormat="1" ht="20.25" customHeight="1" spans="1:15">
      <c r="A176" s="102">
        <v>209004</v>
      </c>
      <c r="B176" s="130" t="s">
        <v>1261</v>
      </c>
      <c r="C176" s="129">
        <v>205.29</v>
      </c>
      <c r="D176" s="129">
        <v>50.93</v>
      </c>
      <c r="E176" s="129">
        <v>10.58</v>
      </c>
      <c r="F176" s="129">
        <v>0</v>
      </c>
      <c r="G176" s="129">
        <v>29.85</v>
      </c>
      <c r="H176" s="129">
        <v>33.92</v>
      </c>
      <c r="I176" s="139">
        <v>16.48</v>
      </c>
      <c r="J176" s="129">
        <v>47.64</v>
      </c>
      <c r="K176" s="140">
        <v>15.76</v>
      </c>
      <c r="L176" s="138">
        <v>0</v>
      </c>
      <c r="M176" s="129">
        <v>0.13</v>
      </c>
      <c r="N176" s="129">
        <v>0</v>
      </c>
      <c r="O176" s="129">
        <v>0</v>
      </c>
    </row>
    <row r="177" s="122" customFormat="1" ht="20.25" customHeight="1" spans="1:15">
      <c r="A177" s="102">
        <v>209005</v>
      </c>
      <c r="B177" s="130" t="s">
        <v>1262</v>
      </c>
      <c r="C177" s="129">
        <v>169.2</v>
      </c>
      <c r="D177" s="129">
        <v>39.42</v>
      </c>
      <c r="E177" s="129">
        <v>8.08</v>
      </c>
      <c r="F177" s="129">
        <v>0</v>
      </c>
      <c r="G177" s="129">
        <v>23.14</v>
      </c>
      <c r="H177" s="129">
        <v>26.3</v>
      </c>
      <c r="I177" s="139">
        <v>11.84</v>
      </c>
      <c r="J177" s="129">
        <v>36.28</v>
      </c>
      <c r="K177" s="140">
        <v>12.79</v>
      </c>
      <c r="L177" s="138">
        <v>10.86</v>
      </c>
      <c r="M177" s="129">
        <v>0.49</v>
      </c>
      <c r="N177" s="129">
        <v>0</v>
      </c>
      <c r="O177" s="129">
        <v>0</v>
      </c>
    </row>
    <row r="178" s="122" customFormat="1" ht="20.25" customHeight="1" spans="1:15">
      <c r="A178" s="102">
        <v>209006</v>
      </c>
      <c r="B178" s="130" t="s">
        <v>1263</v>
      </c>
      <c r="C178" s="129">
        <v>1513.74</v>
      </c>
      <c r="D178" s="129">
        <v>380.64</v>
      </c>
      <c r="E178" s="129">
        <v>128.77</v>
      </c>
      <c r="F178" s="129">
        <v>8.05</v>
      </c>
      <c r="G178" s="129">
        <v>148.25</v>
      </c>
      <c r="H178" s="129">
        <v>203.04</v>
      </c>
      <c r="I178" s="139">
        <v>80.2</v>
      </c>
      <c r="J178" s="129">
        <v>0</v>
      </c>
      <c r="K178" s="140">
        <v>112.16</v>
      </c>
      <c r="L178" s="138">
        <v>0</v>
      </c>
      <c r="M178" s="129">
        <v>8.11</v>
      </c>
      <c r="N178" s="129">
        <v>37.52</v>
      </c>
      <c r="O178" s="129">
        <v>407</v>
      </c>
    </row>
    <row r="179" s="122" customFormat="1" ht="20.25" customHeight="1" spans="1:15">
      <c r="A179" s="102">
        <v>209007</v>
      </c>
      <c r="B179" s="130" t="s">
        <v>1264</v>
      </c>
      <c r="C179" s="129">
        <v>357.19</v>
      </c>
      <c r="D179" s="129">
        <v>80.79</v>
      </c>
      <c r="E179" s="129">
        <v>17.53</v>
      </c>
      <c r="F179" s="129">
        <v>0</v>
      </c>
      <c r="G179" s="129">
        <v>50.37</v>
      </c>
      <c r="H179" s="129">
        <v>56.54</v>
      </c>
      <c r="I179" s="139">
        <v>27.66</v>
      </c>
      <c r="J179" s="129">
        <v>81.17</v>
      </c>
      <c r="K179" s="140">
        <v>25.03</v>
      </c>
      <c r="L179" s="138">
        <v>0</v>
      </c>
      <c r="M179" s="129">
        <v>0.1</v>
      </c>
      <c r="N179" s="129">
        <v>0</v>
      </c>
      <c r="O179" s="129">
        <v>18</v>
      </c>
    </row>
    <row r="180" s="122" customFormat="1" ht="20.25" customHeight="1" spans="1:15">
      <c r="A180" s="102">
        <v>209008</v>
      </c>
      <c r="B180" s="130" t="s">
        <v>1265</v>
      </c>
      <c r="C180" s="129">
        <v>525.43</v>
      </c>
      <c r="D180" s="129">
        <v>106.37</v>
      </c>
      <c r="E180" s="129">
        <v>24.91</v>
      </c>
      <c r="F180" s="129">
        <v>0.42</v>
      </c>
      <c r="G180" s="129">
        <v>59.64</v>
      </c>
      <c r="H180" s="129">
        <v>78.63</v>
      </c>
      <c r="I180" s="139">
        <v>37.42</v>
      </c>
      <c r="J180" s="129">
        <v>151.2</v>
      </c>
      <c r="K180" s="140">
        <v>29.22</v>
      </c>
      <c r="L180" s="138">
        <v>0</v>
      </c>
      <c r="M180" s="129">
        <v>1.62</v>
      </c>
      <c r="N180" s="129">
        <v>0</v>
      </c>
      <c r="O180" s="129">
        <v>36</v>
      </c>
    </row>
    <row r="181" s="122" customFormat="1" ht="20.25" customHeight="1" spans="1:15">
      <c r="A181" s="102">
        <v>210001</v>
      </c>
      <c r="B181" s="130" t="s">
        <v>1266</v>
      </c>
      <c r="C181" s="129">
        <v>257.14</v>
      </c>
      <c r="D181" s="129">
        <v>40.42</v>
      </c>
      <c r="E181" s="129">
        <v>10.16</v>
      </c>
      <c r="F181" s="129">
        <v>0</v>
      </c>
      <c r="G181" s="129">
        <v>27.04</v>
      </c>
      <c r="H181" s="129">
        <v>31.01</v>
      </c>
      <c r="I181" s="139">
        <v>15.86</v>
      </c>
      <c r="J181" s="129">
        <v>52.55</v>
      </c>
      <c r="K181" s="140">
        <v>26.1</v>
      </c>
      <c r="L181" s="138"/>
      <c r="M181" s="129">
        <v>0</v>
      </c>
      <c r="N181" s="129">
        <v>0</v>
      </c>
      <c r="O181" s="129">
        <v>54</v>
      </c>
    </row>
    <row r="182" s="122" customFormat="1" ht="20.25" customHeight="1" spans="1:15">
      <c r="A182" s="102">
        <v>211001</v>
      </c>
      <c r="B182" s="130" t="s">
        <v>1267</v>
      </c>
      <c r="C182" s="129">
        <v>196.15</v>
      </c>
      <c r="D182" s="129">
        <v>20.8</v>
      </c>
      <c r="E182" s="129">
        <v>0</v>
      </c>
      <c r="F182" s="129">
        <v>0</v>
      </c>
      <c r="G182" s="129">
        <v>0</v>
      </c>
      <c r="H182" s="129">
        <v>23.31</v>
      </c>
      <c r="I182" s="139">
        <v>0</v>
      </c>
      <c r="J182" s="129">
        <v>59.86</v>
      </c>
      <c r="K182" s="140"/>
      <c r="L182" s="138">
        <v>0</v>
      </c>
      <c r="M182" s="129">
        <v>2.18</v>
      </c>
      <c r="N182" s="129">
        <v>0</v>
      </c>
      <c r="O182" s="129">
        <v>90</v>
      </c>
    </row>
    <row r="183" s="122" customFormat="1" ht="20.25" customHeight="1" spans="1:15">
      <c r="A183" s="102">
        <v>212001</v>
      </c>
      <c r="B183" s="130" t="s">
        <v>1268</v>
      </c>
      <c r="C183" s="129">
        <v>2834.09</v>
      </c>
      <c r="D183" s="129">
        <v>222.71</v>
      </c>
      <c r="E183" s="129">
        <v>97.78</v>
      </c>
      <c r="F183" s="129">
        <v>5.27</v>
      </c>
      <c r="G183" s="129">
        <v>115.82</v>
      </c>
      <c r="H183" s="129">
        <v>177.55</v>
      </c>
      <c r="I183" s="139">
        <v>90.48</v>
      </c>
      <c r="J183" s="129">
        <v>311.08</v>
      </c>
      <c r="K183" s="140">
        <v>135.82</v>
      </c>
      <c r="L183" s="138">
        <v>0</v>
      </c>
      <c r="M183" s="129">
        <v>0.26</v>
      </c>
      <c r="N183" s="129">
        <v>0</v>
      </c>
      <c r="O183" s="129">
        <v>1677.32</v>
      </c>
    </row>
    <row r="184" s="122" customFormat="1" ht="20.25" customHeight="1" spans="1:15">
      <c r="A184" s="102">
        <v>215001</v>
      </c>
      <c r="B184" s="130" t="s">
        <v>1269</v>
      </c>
      <c r="C184" s="129">
        <v>602.94</v>
      </c>
      <c r="D184" s="129">
        <v>85.47</v>
      </c>
      <c r="E184" s="129">
        <v>24.03</v>
      </c>
      <c r="F184" s="129">
        <v>4.23</v>
      </c>
      <c r="G184" s="129">
        <v>53.3</v>
      </c>
      <c r="H184" s="129">
        <v>70.69</v>
      </c>
      <c r="I184" s="139">
        <v>36.6</v>
      </c>
      <c r="J184" s="129">
        <v>126.53</v>
      </c>
      <c r="K184" s="140">
        <v>58.04</v>
      </c>
      <c r="L184" s="138">
        <v>0</v>
      </c>
      <c r="M184" s="129">
        <v>0.1</v>
      </c>
      <c r="N184" s="129">
        <v>0</v>
      </c>
      <c r="O184" s="129">
        <v>143.95</v>
      </c>
    </row>
    <row r="185" s="122" customFormat="1" ht="20.25" customHeight="1" spans="1:15">
      <c r="A185" s="102">
        <v>216001</v>
      </c>
      <c r="B185" s="130" t="s">
        <v>1270</v>
      </c>
      <c r="C185" s="129">
        <v>971.36</v>
      </c>
      <c r="D185" s="129">
        <v>123.02</v>
      </c>
      <c r="E185" s="129">
        <v>48.35</v>
      </c>
      <c r="F185" s="129">
        <v>2.09</v>
      </c>
      <c r="G185" s="129">
        <v>66.8</v>
      </c>
      <c r="H185" s="129">
        <v>98.74</v>
      </c>
      <c r="I185" s="139">
        <v>51.4</v>
      </c>
      <c r="J185" s="129">
        <v>166.69</v>
      </c>
      <c r="K185" s="140">
        <v>84.27</v>
      </c>
      <c r="L185" s="138"/>
      <c r="M185" s="129">
        <v>0</v>
      </c>
      <c r="N185" s="129">
        <v>0</v>
      </c>
      <c r="O185" s="129">
        <v>330</v>
      </c>
    </row>
    <row r="186" s="122" customFormat="1" ht="20.25" customHeight="1" spans="1:15">
      <c r="A186" s="102">
        <v>801001</v>
      </c>
      <c r="B186" s="130" t="s">
        <v>1271</v>
      </c>
      <c r="C186" s="129">
        <v>372.39</v>
      </c>
      <c r="D186" s="129">
        <v>46.82</v>
      </c>
      <c r="E186" s="129">
        <v>24.36</v>
      </c>
      <c r="F186" s="129">
        <v>2.01</v>
      </c>
      <c r="G186" s="129">
        <v>17.67</v>
      </c>
      <c r="H186" s="129">
        <v>42.83</v>
      </c>
      <c r="I186" s="139">
        <v>17.56</v>
      </c>
      <c r="J186" s="129">
        <v>55.5</v>
      </c>
      <c r="K186" s="140">
        <v>29.95</v>
      </c>
      <c r="L186" s="138">
        <v>0</v>
      </c>
      <c r="M186" s="129">
        <v>0.69</v>
      </c>
      <c r="N186" s="129">
        <v>0</v>
      </c>
      <c r="O186" s="129">
        <v>135</v>
      </c>
    </row>
    <row r="187" customHeight="1" spans="1:15">
      <c r="A187" s="132"/>
      <c r="B187" s="121"/>
      <c r="C187" s="121"/>
      <c r="D187" s="121"/>
      <c r="E187" s="121"/>
      <c r="F187" s="121"/>
      <c r="G187" s="121"/>
      <c r="H187" s="132"/>
      <c r="I187" s="121"/>
      <c r="J187" s="121"/>
      <c r="K187" s="121"/>
      <c r="L187" s="141"/>
      <c r="M187" s="121"/>
      <c r="N187" s="121"/>
      <c r="O187" s="121"/>
    </row>
    <row r="188" customHeight="1" spans="3:15">
      <c r="C188" s="121"/>
      <c r="D188" s="121"/>
      <c r="E188" s="132"/>
      <c r="F188" s="121"/>
      <c r="G188" s="121"/>
      <c r="H188" s="132"/>
      <c r="I188" s="121"/>
      <c r="J188" s="121"/>
      <c r="K188" s="121"/>
      <c r="L188" s="141"/>
      <c r="M188" s="121"/>
      <c r="N188" s="121"/>
      <c r="O188" s="121"/>
    </row>
    <row r="189" customHeight="1" spans="3:15">
      <c r="C189" s="132"/>
      <c r="D189" s="121"/>
      <c r="E189" s="132"/>
      <c r="F189" s="132"/>
      <c r="G189" s="132"/>
      <c r="H189" s="132"/>
      <c r="I189" s="121"/>
      <c r="J189" s="121"/>
      <c r="K189" s="132"/>
      <c r="L189" s="142"/>
      <c r="M189" s="132"/>
      <c r="N189" s="121"/>
      <c r="O189" s="121"/>
    </row>
  </sheetData>
  <mergeCells count="7">
    <mergeCell ref="A2:N2"/>
    <mergeCell ref="D3:J3"/>
    <mergeCell ref="A3:A4"/>
    <mergeCell ref="B3:B4"/>
    <mergeCell ref="C3:C4"/>
    <mergeCell ref="K3:K4"/>
    <mergeCell ref="O3:O4"/>
  </mergeCells>
  <printOptions horizontalCentered="1"/>
  <pageMargins left="0.338888888888889" right="0.279166666666667" top="0.590277777777778" bottom="0.707638888888889" header="0.179166666666667" footer="0.15625"/>
  <pageSetup paperSize="9" scale="88" firstPageNumber="35" fitToHeight="100" orientation="landscape"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421"/>
  <sheetViews>
    <sheetView showZeros="0" workbookViewId="0">
      <pane ySplit="7" topLeftCell="A8" activePane="bottomLeft" state="frozen"/>
      <selection/>
      <selection pane="bottomLeft" activeCell="H12" sqref="H12"/>
    </sheetView>
  </sheetViews>
  <sheetFormatPr defaultColWidth="12.5" defaultRowHeight="14.25" outlineLevelCol="6"/>
  <cols>
    <col min="1" max="1" width="7" customWidth="1"/>
    <col min="2" max="2" width="41.625" customWidth="1"/>
    <col min="3" max="7" width="8.5" customWidth="1"/>
  </cols>
  <sheetData>
    <row r="1" ht="12.75" customHeight="1" spans="1:1">
      <c r="A1" s="108" t="s">
        <v>1272</v>
      </c>
    </row>
    <row r="2" ht="23.25" customHeight="1" spans="1:7">
      <c r="A2" s="109" t="s">
        <v>1273</v>
      </c>
      <c r="B2" s="109"/>
      <c r="C2" s="109"/>
      <c r="D2" s="109"/>
      <c r="E2" s="109"/>
      <c r="F2" s="109"/>
      <c r="G2" s="109"/>
    </row>
    <row r="3" ht="23.25" customHeight="1" spans="1:7">
      <c r="A3" s="109"/>
      <c r="B3" s="109"/>
      <c r="C3" s="109"/>
      <c r="D3" s="109"/>
      <c r="E3" s="109"/>
      <c r="F3" s="109"/>
      <c r="G3" s="110" t="s">
        <v>30</v>
      </c>
    </row>
    <row r="4" s="42" customFormat="1" ht="15" customHeight="1" spans="1:7">
      <c r="A4" s="111" t="s">
        <v>213</v>
      </c>
      <c r="B4" s="111" t="s">
        <v>214</v>
      </c>
      <c r="C4" s="111" t="s">
        <v>216</v>
      </c>
      <c r="D4" s="111" t="s">
        <v>1274</v>
      </c>
      <c r="E4" s="111" t="s">
        <v>600</v>
      </c>
      <c r="F4" s="111" t="s">
        <v>601</v>
      </c>
      <c r="G4" s="111" t="s">
        <v>602</v>
      </c>
    </row>
    <row r="5" ht="15" customHeight="1" spans="1:7">
      <c r="A5" s="111"/>
      <c r="B5" s="111"/>
      <c r="C5" s="111"/>
      <c r="D5" s="111"/>
      <c r="E5" s="111"/>
      <c r="F5" s="111"/>
      <c r="G5" s="111"/>
    </row>
    <row r="6" ht="15" customHeight="1" spans="1:7">
      <c r="A6" s="111"/>
      <c r="B6" s="111"/>
      <c r="C6" s="111"/>
      <c r="D6" s="111"/>
      <c r="E6" s="111"/>
      <c r="F6" s="111"/>
      <c r="G6" s="111"/>
    </row>
    <row r="7" ht="15" customHeight="1" spans="1:7">
      <c r="A7" s="112"/>
      <c r="B7" s="113" t="s">
        <v>216</v>
      </c>
      <c r="C7" s="114">
        <f t="shared" ref="C7:C70" si="0">SUM(D7:G7)</f>
        <v>530948.71</v>
      </c>
      <c r="D7" s="114">
        <v>184861.2</v>
      </c>
      <c r="E7" s="114">
        <v>26824.51</v>
      </c>
      <c r="F7" s="114">
        <v>5059.61000000001</v>
      </c>
      <c r="G7" s="115">
        <f>299902.39-10638+571+30000-832-4800</f>
        <v>314203.39</v>
      </c>
    </row>
    <row r="8" ht="15" customHeight="1" spans="1:7">
      <c r="A8" s="116">
        <v>201</v>
      </c>
      <c r="B8" s="117" t="s">
        <v>603</v>
      </c>
      <c r="C8" s="114">
        <f t="shared" si="0"/>
        <v>86074.79</v>
      </c>
      <c r="D8" s="114">
        <v>42125.33</v>
      </c>
      <c r="E8" s="114">
        <v>6847.18</v>
      </c>
      <c r="F8" s="114">
        <v>1806.76</v>
      </c>
      <c r="G8" s="115">
        <f>37095.52-1800</f>
        <v>35295.52</v>
      </c>
    </row>
    <row r="9" ht="15" customHeight="1" spans="1:7">
      <c r="A9" s="116">
        <v>20101</v>
      </c>
      <c r="B9" s="118" t="s">
        <v>604</v>
      </c>
      <c r="C9" s="114">
        <f t="shared" si="0"/>
        <v>2169.52</v>
      </c>
      <c r="D9" s="114">
        <v>1398.2</v>
      </c>
      <c r="E9" s="114">
        <v>235.84</v>
      </c>
      <c r="F9" s="114">
        <v>44.13</v>
      </c>
      <c r="G9" s="115">
        <v>491.35</v>
      </c>
    </row>
    <row r="10" ht="15" customHeight="1" spans="1:7">
      <c r="A10" s="116">
        <v>2010101</v>
      </c>
      <c r="B10" s="119" t="s">
        <v>605</v>
      </c>
      <c r="C10" s="114">
        <f t="shared" si="0"/>
        <v>1668.17</v>
      </c>
      <c r="D10" s="114">
        <v>1398.2</v>
      </c>
      <c r="E10" s="114">
        <v>225.84</v>
      </c>
      <c r="F10" s="114">
        <v>44.13</v>
      </c>
      <c r="G10" s="115">
        <v>0</v>
      </c>
    </row>
    <row r="11" ht="15" customHeight="1" spans="1:7">
      <c r="A11" s="116">
        <v>2010104</v>
      </c>
      <c r="B11" s="119" t="s">
        <v>606</v>
      </c>
      <c r="C11" s="114">
        <f t="shared" si="0"/>
        <v>160</v>
      </c>
      <c r="D11" s="114">
        <v>0</v>
      </c>
      <c r="E11" s="114">
        <v>0</v>
      </c>
      <c r="F11" s="114">
        <v>0</v>
      </c>
      <c r="G11" s="115">
        <v>160</v>
      </c>
    </row>
    <row r="12" ht="15" customHeight="1" spans="1:7">
      <c r="A12" s="116">
        <v>2010199</v>
      </c>
      <c r="B12" s="119" t="s">
        <v>607</v>
      </c>
      <c r="C12" s="114">
        <f t="shared" si="0"/>
        <v>341.35</v>
      </c>
      <c r="D12" s="114">
        <v>0</v>
      </c>
      <c r="E12" s="114">
        <v>10</v>
      </c>
      <c r="F12" s="114">
        <v>0</v>
      </c>
      <c r="G12" s="115">
        <v>331.35</v>
      </c>
    </row>
    <row r="13" ht="15" customHeight="1" spans="1:7">
      <c r="A13" s="116">
        <v>20102</v>
      </c>
      <c r="B13" s="118" t="s">
        <v>608</v>
      </c>
      <c r="C13" s="114">
        <f t="shared" si="0"/>
        <v>1577.43</v>
      </c>
      <c r="D13" s="114">
        <v>1052.86</v>
      </c>
      <c r="E13" s="114">
        <v>174.89</v>
      </c>
      <c r="F13" s="114">
        <v>37.29</v>
      </c>
      <c r="G13" s="115">
        <v>312.39</v>
      </c>
    </row>
    <row r="14" ht="15" customHeight="1" spans="1:7">
      <c r="A14" s="116">
        <v>2010201</v>
      </c>
      <c r="B14" s="119" t="s">
        <v>609</v>
      </c>
      <c r="C14" s="114">
        <f t="shared" si="0"/>
        <v>1263.04</v>
      </c>
      <c r="D14" s="114">
        <v>1052.86</v>
      </c>
      <c r="E14" s="114">
        <v>172.89</v>
      </c>
      <c r="F14" s="114">
        <v>37.29</v>
      </c>
      <c r="G14" s="115">
        <v>0</v>
      </c>
    </row>
    <row r="15" ht="15" customHeight="1" spans="1:7">
      <c r="A15" s="116">
        <v>2010204</v>
      </c>
      <c r="B15" s="119" t="s">
        <v>610</v>
      </c>
      <c r="C15" s="114">
        <f t="shared" si="0"/>
        <v>77</v>
      </c>
      <c r="D15" s="114">
        <v>0</v>
      </c>
      <c r="E15" s="114">
        <v>0</v>
      </c>
      <c r="F15" s="114">
        <v>0</v>
      </c>
      <c r="G15" s="115">
        <v>77</v>
      </c>
    </row>
    <row r="16" ht="15" customHeight="1" spans="1:7">
      <c r="A16" s="116">
        <v>2010299</v>
      </c>
      <c r="B16" s="119" t="s">
        <v>611</v>
      </c>
      <c r="C16" s="114">
        <f t="shared" si="0"/>
        <v>237.39</v>
      </c>
      <c r="D16" s="114">
        <v>0</v>
      </c>
      <c r="E16" s="114">
        <v>2</v>
      </c>
      <c r="F16" s="114">
        <v>0</v>
      </c>
      <c r="G16" s="115">
        <v>235.39</v>
      </c>
    </row>
    <row r="17" ht="15" customHeight="1" spans="1:7">
      <c r="A17" s="116">
        <v>20103</v>
      </c>
      <c r="B17" s="118" t="s">
        <v>612</v>
      </c>
      <c r="C17" s="114">
        <f t="shared" si="0"/>
        <v>34240.07</v>
      </c>
      <c r="D17" s="114">
        <v>15981.93</v>
      </c>
      <c r="E17" s="114">
        <v>3202.33</v>
      </c>
      <c r="F17" s="114">
        <v>1269.59</v>
      </c>
      <c r="G17" s="115">
        <f>15586.22-1800</f>
        <v>13786.22</v>
      </c>
    </row>
    <row r="18" ht="15" customHeight="1" spans="1:7">
      <c r="A18" s="116">
        <v>2010301</v>
      </c>
      <c r="B18" s="119" t="s">
        <v>613</v>
      </c>
      <c r="C18" s="114">
        <f t="shared" si="0"/>
        <v>19983.74</v>
      </c>
      <c r="D18" s="114">
        <v>13478.02</v>
      </c>
      <c r="E18" s="114">
        <v>2422.36</v>
      </c>
      <c r="F18" s="114">
        <v>1269.23</v>
      </c>
      <c r="G18" s="115">
        <f>3614.13-800</f>
        <v>2814.13</v>
      </c>
    </row>
    <row r="19" ht="15" customHeight="1" spans="1:7">
      <c r="A19" s="116">
        <v>2010308</v>
      </c>
      <c r="B19" s="119" t="s">
        <v>614</v>
      </c>
      <c r="C19" s="114">
        <f t="shared" si="0"/>
        <v>758.2</v>
      </c>
      <c r="D19" s="114">
        <v>0</v>
      </c>
      <c r="E19" s="114">
        <v>243</v>
      </c>
      <c r="F19" s="114">
        <v>0</v>
      </c>
      <c r="G19" s="115">
        <v>515.2</v>
      </c>
    </row>
    <row r="20" ht="15" customHeight="1" spans="1:7">
      <c r="A20" s="116">
        <v>2010350</v>
      </c>
      <c r="B20" s="119" t="s">
        <v>615</v>
      </c>
      <c r="C20" s="114">
        <f t="shared" si="0"/>
        <v>1925.95</v>
      </c>
      <c r="D20" s="114">
        <v>1144.02</v>
      </c>
      <c r="E20" s="114">
        <v>165.88</v>
      </c>
      <c r="F20" s="114">
        <v>0.1</v>
      </c>
      <c r="G20" s="115">
        <v>615.95</v>
      </c>
    </row>
    <row r="21" ht="15" customHeight="1" spans="1:7">
      <c r="A21" s="116">
        <v>2010399</v>
      </c>
      <c r="B21" s="119" t="s">
        <v>616</v>
      </c>
      <c r="C21" s="114">
        <f t="shared" si="0"/>
        <v>11572.18</v>
      </c>
      <c r="D21" s="114">
        <v>1359.89</v>
      </c>
      <c r="E21" s="114">
        <v>371.09</v>
      </c>
      <c r="F21" s="114">
        <v>0.26</v>
      </c>
      <c r="G21" s="115">
        <f>10840.94-1000</f>
        <v>9840.94</v>
      </c>
    </row>
    <row r="22" ht="15" customHeight="1" spans="1:7">
      <c r="A22" s="116">
        <v>20104</v>
      </c>
      <c r="B22" s="117" t="s">
        <v>617</v>
      </c>
      <c r="C22" s="114">
        <f t="shared" si="0"/>
        <v>2066.46</v>
      </c>
      <c r="D22" s="114">
        <v>1446.17</v>
      </c>
      <c r="E22" s="114">
        <v>149.06</v>
      </c>
      <c r="F22" s="114">
        <v>12.73</v>
      </c>
      <c r="G22" s="115">
        <v>458.5</v>
      </c>
    </row>
    <row r="23" ht="15" customHeight="1" spans="1:7">
      <c r="A23" s="116">
        <v>2010401</v>
      </c>
      <c r="B23" s="118" t="s">
        <v>618</v>
      </c>
      <c r="C23" s="114">
        <f t="shared" si="0"/>
        <v>1607.96</v>
      </c>
      <c r="D23" s="114">
        <v>1446.17</v>
      </c>
      <c r="E23" s="114">
        <v>149.06</v>
      </c>
      <c r="F23" s="114">
        <v>12.73</v>
      </c>
      <c r="G23" s="115">
        <v>0</v>
      </c>
    </row>
    <row r="24" ht="15" customHeight="1" spans="1:7">
      <c r="A24" s="116">
        <v>2010402</v>
      </c>
      <c r="B24" s="119" t="s">
        <v>619</v>
      </c>
      <c r="C24" s="114">
        <f t="shared" si="0"/>
        <v>391.4</v>
      </c>
      <c r="D24" s="114">
        <v>0</v>
      </c>
      <c r="E24" s="114">
        <v>0</v>
      </c>
      <c r="F24" s="114">
        <v>0</v>
      </c>
      <c r="G24" s="115">
        <v>391.4</v>
      </c>
    </row>
    <row r="25" ht="15" customHeight="1" spans="1:7">
      <c r="A25" s="116">
        <v>2010499</v>
      </c>
      <c r="B25" s="119" t="s">
        <v>620</v>
      </c>
      <c r="C25" s="114">
        <f t="shared" si="0"/>
        <v>67.1</v>
      </c>
      <c r="D25" s="114">
        <v>0</v>
      </c>
      <c r="E25" s="114">
        <v>0</v>
      </c>
      <c r="F25" s="114">
        <v>0</v>
      </c>
      <c r="G25" s="115">
        <v>67.1</v>
      </c>
    </row>
    <row r="26" ht="15" customHeight="1" spans="1:7">
      <c r="A26" s="116">
        <v>20105</v>
      </c>
      <c r="B26" s="117" t="s">
        <v>621</v>
      </c>
      <c r="C26" s="114">
        <f t="shared" si="0"/>
        <v>1161.71</v>
      </c>
      <c r="D26" s="114">
        <v>500.09</v>
      </c>
      <c r="E26" s="114">
        <v>59.64</v>
      </c>
      <c r="F26" s="114">
        <v>8.89</v>
      </c>
      <c r="G26" s="115">
        <v>593.09</v>
      </c>
    </row>
    <row r="27" ht="15" customHeight="1" spans="1:7">
      <c r="A27" s="116">
        <v>2010501</v>
      </c>
      <c r="B27" s="118" t="s">
        <v>622</v>
      </c>
      <c r="C27" s="114">
        <f t="shared" si="0"/>
        <v>500.81</v>
      </c>
      <c r="D27" s="114">
        <v>439.56</v>
      </c>
      <c r="E27" s="114">
        <v>52.36</v>
      </c>
      <c r="F27" s="114">
        <v>8.89</v>
      </c>
      <c r="G27" s="115">
        <v>0</v>
      </c>
    </row>
    <row r="28" ht="15" customHeight="1" spans="1:7">
      <c r="A28" s="116">
        <v>2010550</v>
      </c>
      <c r="B28" s="119" t="s">
        <v>623</v>
      </c>
      <c r="C28" s="114">
        <f t="shared" si="0"/>
        <v>177.06</v>
      </c>
      <c r="D28" s="114">
        <v>60.53</v>
      </c>
      <c r="E28" s="114">
        <v>7.28</v>
      </c>
      <c r="F28" s="114">
        <v>0</v>
      </c>
      <c r="G28" s="115">
        <v>109.25</v>
      </c>
    </row>
    <row r="29" ht="15" customHeight="1" spans="1:7">
      <c r="A29" s="116">
        <v>2010599</v>
      </c>
      <c r="B29" s="119" t="s">
        <v>624</v>
      </c>
      <c r="C29" s="114">
        <f t="shared" si="0"/>
        <v>483.84</v>
      </c>
      <c r="D29" s="114">
        <v>0</v>
      </c>
      <c r="E29" s="114">
        <v>0</v>
      </c>
      <c r="F29" s="114">
        <v>0</v>
      </c>
      <c r="G29" s="115">
        <v>483.84</v>
      </c>
    </row>
    <row r="30" ht="15" customHeight="1" spans="1:7">
      <c r="A30" s="116">
        <v>20106</v>
      </c>
      <c r="B30" s="117" t="s">
        <v>625</v>
      </c>
      <c r="C30" s="114">
        <f t="shared" si="0"/>
        <v>8462.01</v>
      </c>
      <c r="D30" s="114">
        <v>5687.41</v>
      </c>
      <c r="E30" s="114">
        <v>670.29</v>
      </c>
      <c r="F30" s="114">
        <v>203</v>
      </c>
      <c r="G30" s="115">
        <v>1901.31</v>
      </c>
    </row>
    <row r="31" ht="15" customHeight="1" spans="1:7">
      <c r="A31" s="116">
        <v>2010601</v>
      </c>
      <c r="B31" s="118" t="s">
        <v>626</v>
      </c>
      <c r="C31" s="114">
        <f t="shared" si="0"/>
        <v>2912.02</v>
      </c>
      <c r="D31" s="114">
        <v>2587.85</v>
      </c>
      <c r="E31" s="114">
        <v>266.11</v>
      </c>
      <c r="F31" s="114">
        <v>58.06</v>
      </c>
      <c r="G31" s="115">
        <v>0</v>
      </c>
    </row>
    <row r="32" ht="15" customHeight="1" spans="1:7">
      <c r="A32" s="116">
        <v>2010607</v>
      </c>
      <c r="B32" s="119" t="s">
        <v>627</v>
      </c>
      <c r="C32" s="114">
        <f t="shared" si="0"/>
        <v>38.13</v>
      </c>
      <c r="D32" s="114">
        <v>38.13</v>
      </c>
      <c r="E32" s="114">
        <v>0</v>
      </c>
      <c r="F32" s="114">
        <v>0</v>
      </c>
      <c r="G32" s="115">
        <v>0</v>
      </c>
    </row>
    <row r="33" ht="15" customHeight="1" spans="1:7">
      <c r="A33" s="116">
        <v>2010650</v>
      </c>
      <c r="B33" s="119" t="s">
        <v>628</v>
      </c>
      <c r="C33" s="114">
        <f t="shared" si="0"/>
        <v>3657.19</v>
      </c>
      <c r="D33" s="114">
        <v>3061.43</v>
      </c>
      <c r="E33" s="114">
        <v>380.82</v>
      </c>
      <c r="F33" s="114">
        <v>144.94</v>
      </c>
      <c r="G33" s="115">
        <v>70</v>
      </c>
    </row>
    <row r="34" ht="15" customHeight="1" spans="1:7">
      <c r="A34" s="116">
        <v>2010699</v>
      </c>
      <c r="B34" s="119" t="s">
        <v>629</v>
      </c>
      <c r="C34" s="114">
        <f t="shared" si="0"/>
        <v>1854.67</v>
      </c>
      <c r="D34" s="114">
        <v>0</v>
      </c>
      <c r="E34" s="114">
        <v>23.36</v>
      </c>
      <c r="F34" s="114">
        <v>0</v>
      </c>
      <c r="G34" s="115">
        <v>1831.31</v>
      </c>
    </row>
    <row r="35" ht="15" customHeight="1" spans="1:7">
      <c r="A35" s="116">
        <v>20107</v>
      </c>
      <c r="B35" s="117" t="s">
        <v>630</v>
      </c>
      <c r="C35" s="114">
        <f t="shared" si="0"/>
        <v>7402</v>
      </c>
      <c r="D35" s="114">
        <v>0</v>
      </c>
      <c r="E35" s="114">
        <v>0</v>
      </c>
      <c r="F35" s="114">
        <v>0</v>
      </c>
      <c r="G35" s="115">
        <v>7402</v>
      </c>
    </row>
    <row r="36" ht="15" customHeight="1" spans="1:7">
      <c r="A36" s="116">
        <v>2010799</v>
      </c>
      <c r="B36" s="119" t="s">
        <v>631</v>
      </c>
      <c r="C36" s="114">
        <f t="shared" si="0"/>
        <v>7402</v>
      </c>
      <c r="D36" s="114">
        <v>0</v>
      </c>
      <c r="E36" s="114">
        <v>0</v>
      </c>
      <c r="F36" s="114">
        <v>0</v>
      </c>
      <c r="G36" s="115">
        <v>7402</v>
      </c>
    </row>
    <row r="37" ht="15" customHeight="1" spans="1:7">
      <c r="A37" s="116">
        <v>20108</v>
      </c>
      <c r="B37" s="118" t="s">
        <v>632</v>
      </c>
      <c r="C37" s="114">
        <f t="shared" si="0"/>
        <v>2364.89</v>
      </c>
      <c r="D37" s="114">
        <v>674.25</v>
      </c>
      <c r="E37" s="114">
        <v>73.8</v>
      </c>
      <c r="F37" s="114">
        <v>13.84</v>
      </c>
      <c r="G37" s="115">
        <v>1603</v>
      </c>
    </row>
    <row r="38" ht="15" customHeight="1" spans="1:7">
      <c r="A38" s="116">
        <v>2010801</v>
      </c>
      <c r="B38" s="119" t="s">
        <v>633</v>
      </c>
      <c r="C38" s="114">
        <f t="shared" si="0"/>
        <v>761.89</v>
      </c>
      <c r="D38" s="114">
        <v>674.25</v>
      </c>
      <c r="E38" s="114">
        <v>73.8</v>
      </c>
      <c r="F38" s="114">
        <v>13.84</v>
      </c>
      <c r="G38" s="115">
        <v>0</v>
      </c>
    </row>
    <row r="39" ht="15" customHeight="1" spans="1:7">
      <c r="A39" s="116">
        <v>2010804</v>
      </c>
      <c r="B39" s="118" t="s">
        <v>634</v>
      </c>
      <c r="C39" s="114">
        <f t="shared" si="0"/>
        <v>600</v>
      </c>
      <c r="D39" s="114">
        <v>0</v>
      </c>
      <c r="E39" s="114">
        <v>0</v>
      </c>
      <c r="F39" s="114">
        <v>0</v>
      </c>
      <c r="G39" s="115">
        <v>600</v>
      </c>
    </row>
    <row r="40" ht="15" customHeight="1" spans="1:7">
      <c r="A40" s="116">
        <v>2010899</v>
      </c>
      <c r="B40" s="119" t="s">
        <v>635</v>
      </c>
      <c r="C40" s="114">
        <f t="shared" si="0"/>
        <v>1003</v>
      </c>
      <c r="D40" s="114">
        <v>0</v>
      </c>
      <c r="E40" s="114">
        <v>0</v>
      </c>
      <c r="F40" s="114">
        <v>0</v>
      </c>
      <c r="G40" s="115">
        <v>1003</v>
      </c>
    </row>
    <row r="41" ht="15" customHeight="1" spans="1:7">
      <c r="A41" s="116">
        <v>20111</v>
      </c>
      <c r="B41" s="117" t="s">
        <v>636</v>
      </c>
      <c r="C41" s="114">
        <f t="shared" si="0"/>
        <v>3947.22</v>
      </c>
      <c r="D41" s="114">
        <v>2644.95</v>
      </c>
      <c r="E41" s="114">
        <v>563.64</v>
      </c>
      <c r="F41" s="114">
        <v>51.89</v>
      </c>
      <c r="G41" s="115">
        <v>686.74</v>
      </c>
    </row>
    <row r="42" ht="15" customHeight="1" spans="1:7">
      <c r="A42" s="116">
        <v>2011101</v>
      </c>
      <c r="B42" s="118" t="s">
        <v>637</v>
      </c>
      <c r="C42" s="114">
        <f t="shared" si="0"/>
        <v>3156.28</v>
      </c>
      <c r="D42" s="114">
        <v>2570.75</v>
      </c>
      <c r="E42" s="114">
        <v>533.64</v>
      </c>
      <c r="F42" s="114">
        <v>51.89</v>
      </c>
      <c r="G42" s="115">
        <v>0</v>
      </c>
    </row>
    <row r="43" ht="15" customHeight="1" spans="1:7">
      <c r="A43" s="116">
        <v>2011199</v>
      </c>
      <c r="B43" s="119" t="s">
        <v>638</v>
      </c>
      <c r="C43" s="114">
        <f t="shared" si="0"/>
        <v>790.94</v>
      </c>
      <c r="D43" s="114">
        <v>74.2</v>
      </c>
      <c r="E43" s="114">
        <v>30</v>
      </c>
      <c r="F43" s="114">
        <v>0</v>
      </c>
      <c r="G43" s="115">
        <v>686.74</v>
      </c>
    </row>
    <row r="44" ht="15" customHeight="1" spans="1:7">
      <c r="A44" s="116">
        <v>20113</v>
      </c>
      <c r="B44" s="118" t="s">
        <v>639</v>
      </c>
      <c r="C44" s="114">
        <f t="shared" si="0"/>
        <v>4384.21</v>
      </c>
      <c r="D44" s="114">
        <v>1762.13</v>
      </c>
      <c r="E44" s="114">
        <v>198.66</v>
      </c>
      <c r="F44" s="114">
        <v>22.16</v>
      </c>
      <c r="G44" s="115">
        <v>2401.26</v>
      </c>
    </row>
    <row r="45" ht="15" customHeight="1" spans="1:7">
      <c r="A45" s="116">
        <v>2011301</v>
      </c>
      <c r="B45" s="119" t="s">
        <v>640</v>
      </c>
      <c r="C45" s="114">
        <f t="shared" si="0"/>
        <v>318.85</v>
      </c>
      <c r="D45" s="114">
        <v>318.85</v>
      </c>
      <c r="E45" s="114">
        <v>0</v>
      </c>
      <c r="F45" s="114">
        <v>0</v>
      </c>
      <c r="G45" s="115">
        <v>0</v>
      </c>
    </row>
    <row r="46" ht="15" customHeight="1" spans="1:7">
      <c r="A46" s="116">
        <v>2011302</v>
      </c>
      <c r="B46" s="119" t="s">
        <v>641</v>
      </c>
      <c r="C46" s="114">
        <f t="shared" si="0"/>
        <v>37.98</v>
      </c>
      <c r="D46" s="114">
        <v>0</v>
      </c>
      <c r="E46" s="114">
        <v>37.98</v>
      </c>
      <c r="F46" s="114">
        <v>0</v>
      </c>
      <c r="G46" s="115">
        <v>0</v>
      </c>
    </row>
    <row r="47" ht="15" customHeight="1" spans="1:7">
      <c r="A47" s="116">
        <v>2011303</v>
      </c>
      <c r="B47" s="118" t="s">
        <v>642</v>
      </c>
      <c r="C47" s="114">
        <f t="shared" si="0"/>
        <v>1.17</v>
      </c>
      <c r="D47" s="114">
        <v>0</v>
      </c>
      <c r="E47" s="114">
        <v>0</v>
      </c>
      <c r="F47" s="114">
        <v>1.17</v>
      </c>
      <c r="G47" s="115">
        <v>0</v>
      </c>
    </row>
    <row r="48" ht="15" customHeight="1" spans="1:7">
      <c r="A48" s="116">
        <v>2011308</v>
      </c>
      <c r="B48" s="119" t="s">
        <v>643</v>
      </c>
      <c r="C48" s="114">
        <f t="shared" si="0"/>
        <v>2026.01</v>
      </c>
      <c r="D48" s="114">
        <v>83.76</v>
      </c>
      <c r="E48" s="114">
        <v>10.69</v>
      </c>
      <c r="F48" s="114">
        <v>0</v>
      </c>
      <c r="G48" s="115">
        <v>1931.56</v>
      </c>
    </row>
    <row r="49" ht="15" customHeight="1" spans="1:7">
      <c r="A49" s="116">
        <v>2011350</v>
      </c>
      <c r="B49" s="119" t="s">
        <v>644</v>
      </c>
      <c r="C49" s="114">
        <f t="shared" si="0"/>
        <v>480</v>
      </c>
      <c r="D49" s="114">
        <v>439.72</v>
      </c>
      <c r="E49" s="114">
        <v>39.52</v>
      </c>
      <c r="F49" s="114">
        <v>0.76</v>
      </c>
      <c r="G49" s="115">
        <v>0</v>
      </c>
    </row>
    <row r="50" ht="15" customHeight="1" spans="1:7">
      <c r="A50" s="116">
        <v>2011399</v>
      </c>
      <c r="B50" s="119" t="s">
        <v>645</v>
      </c>
      <c r="C50" s="114">
        <f t="shared" si="0"/>
        <v>1520.2</v>
      </c>
      <c r="D50" s="114">
        <v>919.8</v>
      </c>
      <c r="E50" s="114">
        <v>110.47</v>
      </c>
      <c r="F50" s="114">
        <v>20.23</v>
      </c>
      <c r="G50" s="115">
        <v>469.7</v>
      </c>
    </row>
    <row r="51" ht="15" customHeight="1" spans="1:7">
      <c r="A51" s="116">
        <v>20126</v>
      </c>
      <c r="B51" s="117" t="s">
        <v>646</v>
      </c>
      <c r="C51" s="114">
        <f t="shared" si="0"/>
        <v>1338.32</v>
      </c>
      <c r="D51" s="114">
        <v>552.43</v>
      </c>
      <c r="E51" s="114">
        <v>60.04</v>
      </c>
      <c r="F51" s="114">
        <v>5</v>
      </c>
      <c r="G51" s="115">
        <v>720.85</v>
      </c>
    </row>
    <row r="52" ht="15" customHeight="1" spans="1:7">
      <c r="A52" s="116">
        <v>2012601</v>
      </c>
      <c r="B52" s="119" t="s">
        <v>647</v>
      </c>
      <c r="C52" s="114">
        <f t="shared" si="0"/>
        <v>617.47</v>
      </c>
      <c r="D52" s="114">
        <v>552.43</v>
      </c>
      <c r="E52" s="114">
        <v>60.04</v>
      </c>
      <c r="F52" s="114">
        <v>5</v>
      </c>
      <c r="G52" s="115">
        <v>0</v>
      </c>
    </row>
    <row r="53" ht="15" customHeight="1" spans="1:7">
      <c r="A53" s="116">
        <v>2012604</v>
      </c>
      <c r="B53" s="118" t="s">
        <v>648</v>
      </c>
      <c r="C53" s="114">
        <f t="shared" si="0"/>
        <v>627.5</v>
      </c>
      <c r="D53" s="114">
        <v>0</v>
      </c>
      <c r="E53" s="114">
        <v>0</v>
      </c>
      <c r="F53" s="114">
        <v>0</v>
      </c>
      <c r="G53" s="115">
        <v>627.5</v>
      </c>
    </row>
    <row r="54" ht="15" customHeight="1" spans="1:7">
      <c r="A54" s="116">
        <v>2012699</v>
      </c>
      <c r="B54" s="119" t="s">
        <v>649</v>
      </c>
      <c r="C54" s="114">
        <f t="shared" si="0"/>
        <v>93.35</v>
      </c>
      <c r="D54" s="114">
        <v>0</v>
      </c>
      <c r="E54" s="114">
        <v>0</v>
      </c>
      <c r="F54" s="114">
        <v>0</v>
      </c>
      <c r="G54" s="115">
        <v>93.35</v>
      </c>
    </row>
    <row r="55" ht="15" customHeight="1" spans="1:7">
      <c r="A55" s="116">
        <v>20128</v>
      </c>
      <c r="B55" s="117" t="s">
        <v>650</v>
      </c>
      <c r="C55" s="114">
        <f t="shared" si="0"/>
        <v>567.79</v>
      </c>
      <c r="D55" s="114">
        <v>228.69</v>
      </c>
      <c r="E55" s="114">
        <v>28.43</v>
      </c>
      <c r="F55" s="114">
        <v>5.67</v>
      </c>
      <c r="G55" s="115">
        <v>305</v>
      </c>
    </row>
    <row r="56" ht="15" customHeight="1" spans="1:7">
      <c r="A56" s="116">
        <v>2012801</v>
      </c>
      <c r="B56" s="119" t="s">
        <v>651</v>
      </c>
      <c r="C56" s="114">
        <f t="shared" si="0"/>
        <v>268.29</v>
      </c>
      <c r="D56" s="114">
        <v>228.69</v>
      </c>
      <c r="E56" s="114">
        <v>28.43</v>
      </c>
      <c r="F56" s="114">
        <v>5.67</v>
      </c>
      <c r="G56" s="115">
        <v>5.5</v>
      </c>
    </row>
    <row r="57" ht="15" customHeight="1" spans="1:7">
      <c r="A57" s="116">
        <v>2012899</v>
      </c>
      <c r="B57" s="118" t="s">
        <v>652</v>
      </c>
      <c r="C57" s="114">
        <f t="shared" si="0"/>
        <v>299.5</v>
      </c>
      <c r="D57" s="114">
        <v>0</v>
      </c>
      <c r="E57" s="114">
        <v>0</v>
      </c>
      <c r="F57" s="114">
        <v>0</v>
      </c>
      <c r="G57" s="115">
        <v>299.5</v>
      </c>
    </row>
    <row r="58" ht="15" customHeight="1" spans="1:7">
      <c r="A58" s="116">
        <v>20129</v>
      </c>
      <c r="B58" s="117" t="s">
        <v>653</v>
      </c>
      <c r="C58" s="114">
        <f t="shared" si="0"/>
        <v>764.14</v>
      </c>
      <c r="D58" s="114">
        <v>292.53</v>
      </c>
      <c r="E58" s="114">
        <v>39.26</v>
      </c>
      <c r="F58" s="114">
        <v>5.9</v>
      </c>
      <c r="G58" s="115">
        <v>426.45</v>
      </c>
    </row>
    <row r="59" ht="15" customHeight="1" spans="1:7">
      <c r="A59" s="116">
        <v>2012901</v>
      </c>
      <c r="B59" s="119" t="s">
        <v>654</v>
      </c>
      <c r="C59" s="114">
        <f t="shared" si="0"/>
        <v>427.04</v>
      </c>
      <c r="D59" s="114">
        <v>292.53</v>
      </c>
      <c r="E59" s="114">
        <v>39.26</v>
      </c>
      <c r="F59" s="114">
        <v>5.9</v>
      </c>
      <c r="G59" s="115">
        <v>89.35</v>
      </c>
    </row>
    <row r="60" ht="15" customHeight="1" spans="1:7">
      <c r="A60" s="116">
        <v>2012999</v>
      </c>
      <c r="B60" s="118" t="s">
        <v>655</v>
      </c>
      <c r="C60" s="114">
        <f t="shared" si="0"/>
        <v>337.1</v>
      </c>
      <c r="D60" s="114">
        <v>0</v>
      </c>
      <c r="E60" s="114">
        <v>0</v>
      </c>
      <c r="F60" s="114">
        <v>0</v>
      </c>
      <c r="G60" s="115">
        <v>337.1</v>
      </c>
    </row>
    <row r="61" ht="15" customHeight="1" spans="1:7">
      <c r="A61" s="116">
        <v>20131</v>
      </c>
      <c r="B61" s="117" t="s">
        <v>656</v>
      </c>
      <c r="C61" s="114">
        <f t="shared" si="0"/>
        <v>2649.23</v>
      </c>
      <c r="D61" s="114">
        <v>1815.38</v>
      </c>
      <c r="E61" s="114">
        <v>287.19</v>
      </c>
      <c r="F61" s="114">
        <v>41.86</v>
      </c>
      <c r="G61" s="115">
        <v>504.8</v>
      </c>
    </row>
    <row r="62" ht="15" customHeight="1" spans="1:7">
      <c r="A62" s="116">
        <v>2013101</v>
      </c>
      <c r="B62" s="119" t="s">
        <v>657</v>
      </c>
      <c r="C62" s="114">
        <f t="shared" si="0"/>
        <v>2144.43</v>
      </c>
      <c r="D62" s="114">
        <v>1815.38</v>
      </c>
      <c r="E62" s="114">
        <v>287.19</v>
      </c>
      <c r="F62" s="114">
        <v>41.86</v>
      </c>
      <c r="G62" s="115">
        <v>0</v>
      </c>
    </row>
    <row r="63" ht="15" customHeight="1" spans="1:7">
      <c r="A63" s="116">
        <v>2013199</v>
      </c>
      <c r="B63" s="118" t="s">
        <v>658</v>
      </c>
      <c r="C63" s="114">
        <f t="shared" si="0"/>
        <v>504.8</v>
      </c>
      <c r="D63" s="114">
        <v>0</v>
      </c>
      <c r="E63" s="114">
        <v>0</v>
      </c>
      <c r="F63" s="114">
        <v>0</v>
      </c>
      <c r="G63" s="115">
        <v>504.8</v>
      </c>
    </row>
    <row r="64" ht="15" customHeight="1" spans="1:7">
      <c r="A64" s="116">
        <v>20132</v>
      </c>
      <c r="B64" s="117" t="s">
        <v>659</v>
      </c>
      <c r="C64" s="114">
        <f t="shared" si="0"/>
        <v>2495.02</v>
      </c>
      <c r="D64" s="114">
        <v>1078.96</v>
      </c>
      <c r="E64" s="114">
        <v>287.05</v>
      </c>
      <c r="F64" s="114">
        <v>32.35</v>
      </c>
      <c r="G64" s="115">
        <v>1096.66</v>
      </c>
    </row>
    <row r="65" ht="15" customHeight="1" spans="1:7">
      <c r="A65" s="116">
        <v>2013201</v>
      </c>
      <c r="B65" s="119" t="s">
        <v>660</v>
      </c>
      <c r="C65" s="114">
        <f t="shared" si="0"/>
        <v>1248.36</v>
      </c>
      <c r="D65" s="114">
        <v>1078.96</v>
      </c>
      <c r="E65" s="114">
        <v>137.05</v>
      </c>
      <c r="F65" s="114">
        <v>32.35</v>
      </c>
      <c r="G65" s="115">
        <v>0</v>
      </c>
    </row>
    <row r="66" ht="15" customHeight="1" spans="1:7">
      <c r="A66" s="116">
        <v>2013299</v>
      </c>
      <c r="B66" s="119" t="s">
        <v>661</v>
      </c>
      <c r="C66" s="114">
        <f t="shared" si="0"/>
        <v>1246.66</v>
      </c>
      <c r="D66" s="114">
        <v>0</v>
      </c>
      <c r="E66" s="114">
        <v>150</v>
      </c>
      <c r="F66" s="114">
        <v>0</v>
      </c>
      <c r="G66" s="115">
        <v>1096.66</v>
      </c>
    </row>
    <row r="67" ht="15" customHeight="1" spans="1:7">
      <c r="A67" s="116">
        <v>20133</v>
      </c>
      <c r="B67" s="118" t="s">
        <v>662</v>
      </c>
      <c r="C67" s="114">
        <f t="shared" si="0"/>
        <v>1236.26</v>
      </c>
      <c r="D67" s="114">
        <v>479.39</v>
      </c>
      <c r="E67" s="114">
        <v>68.88</v>
      </c>
      <c r="F67" s="114">
        <v>2.39</v>
      </c>
      <c r="G67" s="115">
        <v>685.6</v>
      </c>
    </row>
    <row r="68" ht="15" customHeight="1" spans="1:7">
      <c r="A68" s="116">
        <v>2013301</v>
      </c>
      <c r="B68" s="119" t="s">
        <v>663</v>
      </c>
      <c r="C68" s="114">
        <f t="shared" si="0"/>
        <v>550.66</v>
      </c>
      <c r="D68" s="114">
        <v>479.39</v>
      </c>
      <c r="E68" s="114">
        <v>68.88</v>
      </c>
      <c r="F68" s="114">
        <v>2.39</v>
      </c>
      <c r="G68" s="115">
        <v>0</v>
      </c>
    </row>
    <row r="69" ht="15" customHeight="1" spans="1:7">
      <c r="A69" s="116">
        <v>2013399</v>
      </c>
      <c r="B69" s="119" t="s">
        <v>664</v>
      </c>
      <c r="C69" s="114">
        <f t="shared" si="0"/>
        <v>685.6</v>
      </c>
      <c r="D69" s="114">
        <v>0</v>
      </c>
      <c r="E69" s="114">
        <v>0</v>
      </c>
      <c r="F69" s="114">
        <v>0</v>
      </c>
      <c r="G69" s="115">
        <v>685.6</v>
      </c>
    </row>
    <row r="70" ht="15" customHeight="1" spans="1:7">
      <c r="A70" s="116">
        <v>20134</v>
      </c>
      <c r="B70" s="118" t="s">
        <v>665</v>
      </c>
      <c r="C70" s="114">
        <f t="shared" si="0"/>
        <v>620.3</v>
      </c>
      <c r="D70" s="114">
        <v>390.73</v>
      </c>
      <c r="E70" s="114">
        <v>47.8</v>
      </c>
      <c r="F70" s="114">
        <v>8.27</v>
      </c>
      <c r="G70" s="115">
        <v>173.5</v>
      </c>
    </row>
    <row r="71" ht="15" customHeight="1" spans="1:7">
      <c r="A71" s="116">
        <v>2013401</v>
      </c>
      <c r="B71" s="119" t="s">
        <v>666</v>
      </c>
      <c r="C71" s="114">
        <f t="shared" ref="C71:C134" si="1">SUM(D71:G71)</f>
        <v>446.8</v>
      </c>
      <c r="D71" s="114">
        <v>390.73</v>
      </c>
      <c r="E71" s="114">
        <v>47.8</v>
      </c>
      <c r="F71" s="114">
        <v>8.27</v>
      </c>
      <c r="G71" s="115">
        <v>0</v>
      </c>
    </row>
    <row r="72" ht="15" customHeight="1" spans="1:7">
      <c r="A72" s="116">
        <v>2013499</v>
      </c>
      <c r="B72" s="119" t="s">
        <v>667</v>
      </c>
      <c r="C72" s="114">
        <f t="shared" si="1"/>
        <v>173.5</v>
      </c>
      <c r="D72" s="114">
        <v>0</v>
      </c>
      <c r="E72" s="114">
        <v>0</v>
      </c>
      <c r="F72" s="114">
        <v>0</v>
      </c>
      <c r="G72" s="115">
        <v>173.5</v>
      </c>
    </row>
    <row r="73" ht="15" customHeight="1" spans="1:7">
      <c r="A73" s="116">
        <v>20136</v>
      </c>
      <c r="B73" s="118" t="s">
        <v>668</v>
      </c>
      <c r="C73" s="114">
        <f t="shared" si="1"/>
        <v>1665.7</v>
      </c>
      <c r="D73" s="114">
        <v>571.86</v>
      </c>
      <c r="E73" s="114">
        <v>79.59</v>
      </c>
      <c r="F73" s="114">
        <v>11.25</v>
      </c>
      <c r="G73" s="115">
        <v>1003</v>
      </c>
    </row>
    <row r="74" ht="15" customHeight="1" spans="1:7">
      <c r="A74" s="116">
        <v>2013601</v>
      </c>
      <c r="B74" s="119" t="s">
        <v>669</v>
      </c>
      <c r="C74" s="114">
        <f t="shared" si="1"/>
        <v>662.7</v>
      </c>
      <c r="D74" s="114">
        <v>571.86</v>
      </c>
      <c r="E74" s="114">
        <v>79.59</v>
      </c>
      <c r="F74" s="114">
        <v>11.25</v>
      </c>
      <c r="G74" s="115">
        <v>0</v>
      </c>
    </row>
    <row r="75" ht="15" customHeight="1" spans="1:7">
      <c r="A75" s="116">
        <v>2013699</v>
      </c>
      <c r="B75" s="119" t="s">
        <v>670</v>
      </c>
      <c r="C75" s="114">
        <f t="shared" si="1"/>
        <v>1003</v>
      </c>
      <c r="D75" s="114">
        <v>0</v>
      </c>
      <c r="E75" s="114">
        <v>0</v>
      </c>
      <c r="F75" s="114">
        <v>0</v>
      </c>
      <c r="G75" s="115">
        <v>1003</v>
      </c>
    </row>
    <row r="76" ht="15" customHeight="1" spans="1:7">
      <c r="A76" s="116">
        <v>20138</v>
      </c>
      <c r="B76" s="118" t="s">
        <v>671</v>
      </c>
      <c r="C76" s="114">
        <f t="shared" si="1"/>
        <v>6482.51</v>
      </c>
      <c r="D76" s="114">
        <v>5567.37</v>
      </c>
      <c r="E76" s="114">
        <v>620.79</v>
      </c>
      <c r="F76" s="114">
        <v>30.55</v>
      </c>
      <c r="G76" s="115">
        <v>263.8</v>
      </c>
    </row>
    <row r="77" ht="15" customHeight="1" spans="1:7">
      <c r="A77" s="116">
        <v>2013801</v>
      </c>
      <c r="B77" s="119" t="s">
        <v>672</v>
      </c>
      <c r="C77" s="114">
        <f t="shared" si="1"/>
        <v>6357.51</v>
      </c>
      <c r="D77" s="114">
        <v>5567.37</v>
      </c>
      <c r="E77" s="114">
        <v>620.79</v>
      </c>
      <c r="F77" s="114">
        <v>30.55</v>
      </c>
      <c r="G77" s="115">
        <v>138.8</v>
      </c>
    </row>
    <row r="78" ht="15" customHeight="1" spans="1:7">
      <c r="A78" s="116">
        <v>2013804</v>
      </c>
      <c r="B78" s="119" t="s">
        <v>673</v>
      </c>
      <c r="C78" s="114">
        <f t="shared" si="1"/>
        <v>3</v>
      </c>
      <c r="D78" s="114">
        <v>0</v>
      </c>
      <c r="E78" s="114">
        <v>0</v>
      </c>
      <c r="F78" s="114">
        <v>0</v>
      </c>
      <c r="G78" s="115">
        <v>3</v>
      </c>
    </row>
    <row r="79" ht="15" customHeight="1" spans="1:7">
      <c r="A79" s="116">
        <v>2013805</v>
      </c>
      <c r="B79" s="118" t="s">
        <v>674</v>
      </c>
      <c r="C79" s="114">
        <f t="shared" si="1"/>
        <v>5</v>
      </c>
      <c r="D79" s="114">
        <v>0</v>
      </c>
      <c r="E79" s="114">
        <v>0</v>
      </c>
      <c r="F79" s="114">
        <v>0</v>
      </c>
      <c r="G79" s="115">
        <v>5</v>
      </c>
    </row>
    <row r="80" ht="15" customHeight="1" spans="1:7">
      <c r="A80" s="116">
        <v>2013812</v>
      </c>
      <c r="B80" s="119" t="s">
        <v>675</v>
      </c>
      <c r="C80" s="114">
        <f t="shared" si="1"/>
        <v>12</v>
      </c>
      <c r="D80" s="114">
        <v>0</v>
      </c>
      <c r="E80" s="114">
        <v>0</v>
      </c>
      <c r="F80" s="114">
        <v>0</v>
      </c>
      <c r="G80" s="115">
        <v>12</v>
      </c>
    </row>
    <row r="81" ht="15" customHeight="1" spans="1:7">
      <c r="A81" s="116">
        <v>2013899</v>
      </c>
      <c r="B81" s="119" t="s">
        <v>676</v>
      </c>
      <c r="C81" s="114">
        <f t="shared" si="1"/>
        <v>105</v>
      </c>
      <c r="D81" s="114">
        <v>0</v>
      </c>
      <c r="E81" s="114">
        <v>0</v>
      </c>
      <c r="F81" s="114">
        <v>0</v>
      </c>
      <c r="G81" s="115">
        <v>105</v>
      </c>
    </row>
    <row r="82" ht="15" customHeight="1" spans="1:7">
      <c r="A82" s="116">
        <v>20199</v>
      </c>
      <c r="B82" s="117" t="s">
        <v>677</v>
      </c>
      <c r="C82" s="114">
        <f t="shared" si="1"/>
        <v>480</v>
      </c>
      <c r="D82" s="114">
        <v>0</v>
      </c>
      <c r="E82" s="114">
        <v>0</v>
      </c>
      <c r="F82" s="114">
        <v>0</v>
      </c>
      <c r="G82" s="115">
        <v>480</v>
      </c>
    </row>
    <row r="83" ht="15" customHeight="1" spans="1:7">
      <c r="A83" s="116">
        <v>2019999</v>
      </c>
      <c r="B83" s="119" t="s">
        <v>678</v>
      </c>
      <c r="C83" s="114">
        <f t="shared" si="1"/>
        <v>480</v>
      </c>
      <c r="D83" s="114">
        <v>0</v>
      </c>
      <c r="E83" s="114">
        <v>0</v>
      </c>
      <c r="F83" s="114">
        <v>0</v>
      </c>
      <c r="G83" s="115">
        <v>480</v>
      </c>
    </row>
    <row r="84" ht="15" customHeight="1" spans="1:7">
      <c r="A84" s="116">
        <v>204</v>
      </c>
      <c r="B84" s="117" t="s">
        <v>218</v>
      </c>
      <c r="C84" s="114">
        <f t="shared" si="1"/>
        <v>28392.35</v>
      </c>
      <c r="D84" s="114">
        <v>14769.58</v>
      </c>
      <c r="E84" s="114">
        <v>2336.64</v>
      </c>
      <c r="F84" s="114">
        <v>333.45</v>
      </c>
      <c r="G84" s="115">
        <v>10952.68</v>
      </c>
    </row>
    <row r="85" ht="15" customHeight="1" spans="1:7">
      <c r="A85" s="116">
        <v>20401</v>
      </c>
      <c r="B85" s="118" t="s">
        <v>679</v>
      </c>
      <c r="C85" s="114">
        <f t="shared" si="1"/>
        <v>100</v>
      </c>
      <c r="D85" s="114">
        <v>0</v>
      </c>
      <c r="E85" s="114">
        <v>0</v>
      </c>
      <c r="F85" s="114">
        <v>0</v>
      </c>
      <c r="G85" s="115">
        <v>100</v>
      </c>
    </row>
    <row r="86" ht="15" customHeight="1" spans="1:7">
      <c r="A86" s="116">
        <v>2040101</v>
      </c>
      <c r="B86" s="119" t="s">
        <v>679</v>
      </c>
      <c r="C86" s="114">
        <f t="shared" si="1"/>
        <v>100</v>
      </c>
      <c r="D86" s="114">
        <v>0</v>
      </c>
      <c r="E86" s="114">
        <v>0</v>
      </c>
      <c r="F86" s="114">
        <v>0</v>
      </c>
      <c r="G86" s="115">
        <v>100</v>
      </c>
    </row>
    <row r="87" ht="15" customHeight="1" spans="1:7">
      <c r="A87" s="116">
        <v>20402</v>
      </c>
      <c r="B87" s="117" t="s">
        <v>680</v>
      </c>
      <c r="C87" s="114">
        <f t="shared" si="1"/>
        <v>23777.23</v>
      </c>
      <c r="D87" s="114">
        <v>12902.83</v>
      </c>
      <c r="E87" s="114">
        <v>2117.07</v>
      </c>
      <c r="F87" s="114">
        <v>284.97</v>
      </c>
      <c r="G87" s="115">
        <v>8472.36</v>
      </c>
    </row>
    <row r="88" ht="15" customHeight="1" spans="1:7">
      <c r="A88" s="116">
        <v>2040201</v>
      </c>
      <c r="B88" s="118" t="s">
        <v>681</v>
      </c>
      <c r="C88" s="114">
        <f t="shared" si="1"/>
        <v>15304.87</v>
      </c>
      <c r="D88" s="114">
        <v>12902.83</v>
      </c>
      <c r="E88" s="114">
        <v>2117.07</v>
      </c>
      <c r="F88" s="114">
        <v>284.97</v>
      </c>
      <c r="G88" s="115">
        <v>0</v>
      </c>
    </row>
    <row r="89" ht="15" customHeight="1" spans="1:7">
      <c r="A89" s="116">
        <v>2040299</v>
      </c>
      <c r="B89" s="119" t="s">
        <v>682</v>
      </c>
      <c r="C89" s="114">
        <f t="shared" si="1"/>
        <v>8472.36</v>
      </c>
      <c r="D89" s="114">
        <v>0</v>
      </c>
      <c r="E89" s="114">
        <v>0</v>
      </c>
      <c r="F89" s="114">
        <v>0</v>
      </c>
      <c r="G89" s="115">
        <v>8472.36</v>
      </c>
    </row>
    <row r="90" ht="15" customHeight="1" spans="1:7">
      <c r="A90" s="116">
        <v>20404</v>
      </c>
      <c r="B90" s="118" t="s">
        <v>683</v>
      </c>
      <c r="C90" s="114">
        <f t="shared" si="1"/>
        <v>140</v>
      </c>
      <c r="D90" s="114">
        <v>0</v>
      </c>
      <c r="E90" s="114">
        <v>0</v>
      </c>
      <c r="F90" s="114">
        <v>0</v>
      </c>
      <c r="G90" s="115">
        <v>140</v>
      </c>
    </row>
    <row r="91" ht="15" customHeight="1" spans="1:7">
      <c r="A91" s="116">
        <v>2040499</v>
      </c>
      <c r="B91" s="119" t="s">
        <v>684</v>
      </c>
      <c r="C91" s="114">
        <f t="shared" si="1"/>
        <v>140</v>
      </c>
      <c r="D91" s="114">
        <v>0</v>
      </c>
      <c r="E91" s="114">
        <v>0</v>
      </c>
      <c r="F91" s="114">
        <v>0</v>
      </c>
      <c r="G91" s="115">
        <v>140</v>
      </c>
    </row>
    <row r="92" ht="15" customHeight="1" spans="1:7">
      <c r="A92" s="116">
        <v>20405</v>
      </c>
      <c r="B92" s="117" t="s">
        <v>685</v>
      </c>
      <c r="C92" s="114">
        <f t="shared" si="1"/>
        <v>308</v>
      </c>
      <c r="D92" s="114">
        <v>0</v>
      </c>
      <c r="E92" s="114">
        <v>0</v>
      </c>
      <c r="F92" s="114">
        <v>0</v>
      </c>
      <c r="G92" s="115">
        <v>308</v>
      </c>
    </row>
    <row r="93" ht="15" customHeight="1" spans="1:7">
      <c r="A93" s="116">
        <v>2040599</v>
      </c>
      <c r="B93" s="118" t="s">
        <v>686</v>
      </c>
      <c r="C93" s="114">
        <f t="shared" si="1"/>
        <v>308</v>
      </c>
      <c r="D93" s="114">
        <v>0</v>
      </c>
      <c r="E93" s="114">
        <v>0</v>
      </c>
      <c r="F93" s="114">
        <v>0</v>
      </c>
      <c r="G93" s="115">
        <v>308</v>
      </c>
    </row>
    <row r="94" ht="15" customHeight="1" spans="1:7">
      <c r="A94" s="116">
        <v>20406</v>
      </c>
      <c r="B94" s="117" t="s">
        <v>687</v>
      </c>
      <c r="C94" s="114">
        <f t="shared" si="1"/>
        <v>2285.73</v>
      </c>
      <c r="D94" s="114">
        <v>1660</v>
      </c>
      <c r="E94" s="114">
        <v>189.62</v>
      </c>
      <c r="F94" s="114">
        <v>47.79</v>
      </c>
      <c r="G94" s="115">
        <v>388.32</v>
      </c>
    </row>
    <row r="95" ht="15" customHeight="1" spans="1:7">
      <c r="A95" s="116">
        <v>2040601</v>
      </c>
      <c r="B95" s="118" t="s">
        <v>688</v>
      </c>
      <c r="C95" s="114">
        <f t="shared" si="1"/>
        <v>1909.41</v>
      </c>
      <c r="D95" s="114">
        <v>1660</v>
      </c>
      <c r="E95" s="114">
        <v>189.62</v>
      </c>
      <c r="F95" s="114">
        <v>47.79</v>
      </c>
      <c r="G95" s="115">
        <v>12</v>
      </c>
    </row>
    <row r="96" ht="15" customHeight="1" spans="1:7">
      <c r="A96" s="116">
        <v>2040605</v>
      </c>
      <c r="B96" s="119" t="s">
        <v>689</v>
      </c>
      <c r="C96" s="114">
        <f t="shared" si="1"/>
        <v>62</v>
      </c>
      <c r="D96" s="114">
        <v>0</v>
      </c>
      <c r="E96" s="114">
        <v>0</v>
      </c>
      <c r="F96" s="114">
        <v>0</v>
      </c>
      <c r="G96" s="115">
        <v>62</v>
      </c>
    </row>
    <row r="97" ht="15" customHeight="1" spans="1:7">
      <c r="A97" s="116">
        <v>2040607</v>
      </c>
      <c r="B97" s="118" t="s">
        <v>690</v>
      </c>
      <c r="C97" s="114">
        <f t="shared" si="1"/>
        <v>65.12</v>
      </c>
      <c r="D97" s="114">
        <v>0</v>
      </c>
      <c r="E97" s="114">
        <v>0</v>
      </c>
      <c r="F97" s="114">
        <v>0</v>
      </c>
      <c r="G97" s="115">
        <v>65.12</v>
      </c>
    </row>
    <row r="98" ht="15" customHeight="1" spans="1:7">
      <c r="A98" s="116">
        <v>2040610</v>
      </c>
      <c r="B98" s="119" t="s">
        <v>691</v>
      </c>
      <c r="C98" s="114">
        <f t="shared" si="1"/>
        <v>56.73</v>
      </c>
      <c r="D98" s="114">
        <v>0</v>
      </c>
      <c r="E98" s="114">
        <v>0</v>
      </c>
      <c r="F98" s="114">
        <v>0</v>
      </c>
      <c r="G98" s="115">
        <v>56.73</v>
      </c>
    </row>
    <row r="99" ht="15" customHeight="1" spans="1:7">
      <c r="A99" s="116">
        <v>2040699</v>
      </c>
      <c r="B99" s="119" t="s">
        <v>692</v>
      </c>
      <c r="C99" s="114">
        <f t="shared" si="1"/>
        <v>192.47</v>
      </c>
      <c r="D99" s="114">
        <v>0</v>
      </c>
      <c r="E99" s="114">
        <v>0</v>
      </c>
      <c r="F99" s="114">
        <v>0</v>
      </c>
      <c r="G99" s="115">
        <v>192.47</v>
      </c>
    </row>
    <row r="100" ht="15" customHeight="1" spans="1:7">
      <c r="A100" s="116">
        <v>20499</v>
      </c>
      <c r="B100" s="117" t="s">
        <v>693</v>
      </c>
      <c r="C100" s="114">
        <f t="shared" si="1"/>
        <v>1781.39</v>
      </c>
      <c r="D100" s="114">
        <v>206.75</v>
      </c>
      <c r="E100" s="114">
        <v>29.95</v>
      </c>
      <c r="F100" s="114">
        <v>0.69</v>
      </c>
      <c r="G100" s="115">
        <v>1544</v>
      </c>
    </row>
    <row r="101" ht="15" customHeight="1" spans="1:7">
      <c r="A101" s="116">
        <v>2049999</v>
      </c>
      <c r="B101" s="119" t="s">
        <v>694</v>
      </c>
      <c r="C101" s="114">
        <f t="shared" si="1"/>
        <v>1781.39</v>
      </c>
      <c r="D101" s="114">
        <v>206.75</v>
      </c>
      <c r="E101" s="114">
        <v>29.95</v>
      </c>
      <c r="F101" s="114">
        <v>0.69</v>
      </c>
      <c r="G101" s="115">
        <v>1544</v>
      </c>
    </row>
    <row r="102" ht="15" customHeight="1" spans="1:7">
      <c r="A102" s="116">
        <v>205</v>
      </c>
      <c r="B102" s="117" t="s">
        <v>222</v>
      </c>
      <c r="C102" s="114">
        <f t="shared" si="1"/>
        <v>121011.33</v>
      </c>
      <c r="D102" s="114">
        <v>72305.36</v>
      </c>
      <c r="E102" s="114">
        <v>10772.52</v>
      </c>
      <c r="F102" s="114">
        <v>2335.06</v>
      </c>
      <c r="G102" s="115">
        <f>35027.39+571</f>
        <v>35598.39</v>
      </c>
    </row>
    <row r="103" ht="15" customHeight="1" spans="1:7">
      <c r="A103" s="116">
        <v>20501</v>
      </c>
      <c r="B103" s="118" t="s">
        <v>695</v>
      </c>
      <c r="C103" s="114">
        <f t="shared" si="1"/>
        <v>27649.43</v>
      </c>
      <c r="D103" s="114">
        <v>455.47</v>
      </c>
      <c r="E103" s="114">
        <v>39.08</v>
      </c>
      <c r="F103" s="114">
        <v>3.84</v>
      </c>
      <c r="G103" s="115">
        <v>27151.04</v>
      </c>
    </row>
    <row r="104" ht="15" customHeight="1" spans="1:7">
      <c r="A104" s="116">
        <v>2050101</v>
      </c>
      <c r="B104" s="119" t="s">
        <v>696</v>
      </c>
      <c r="C104" s="114">
        <f t="shared" si="1"/>
        <v>27354.12</v>
      </c>
      <c r="D104" s="114">
        <v>351.36</v>
      </c>
      <c r="E104" s="114">
        <v>32.89</v>
      </c>
      <c r="F104" s="114">
        <v>2.83</v>
      </c>
      <c r="G104" s="115">
        <v>26967.04</v>
      </c>
    </row>
    <row r="105" ht="15" customHeight="1" spans="1:7">
      <c r="A105" s="116">
        <v>2050102</v>
      </c>
      <c r="B105" s="117" t="s">
        <v>697</v>
      </c>
      <c r="C105" s="114">
        <f t="shared" si="1"/>
        <v>57.01</v>
      </c>
      <c r="D105" s="114">
        <v>0</v>
      </c>
      <c r="E105" s="114">
        <v>0</v>
      </c>
      <c r="F105" s="114">
        <v>1.01</v>
      </c>
      <c r="G105" s="115">
        <v>56</v>
      </c>
    </row>
    <row r="106" ht="15" customHeight="1" spans="1:7">
      <c r="A106" s="116">
        <v>2050199</v>
      </c>
      <c r="B106" s="118" t="s">
        <v>698</v>
      </c>
      <c r="C106" s="114">
        <f t="shared" si="1"/>
        <v>238.3</v>
      </c>
      <c r="D106" s="114">
        <v>104.11</v>
      </c>
      <c r="E106" s="114">
        <v>6.19</v>
      </c>
      <c r="F106" s="114">
        <v>0</v>
      </c>
      <c r="G106" s="115">
        <v>128</v>
      </c>
    </row>
    <row r="107" ht="15" customHeight="1" spans="1:7">
      <c r="A107" s="116">
        <v>20502</v>
      </c>
      <c r="B107" s="117" t="s">
        <v>699</v>
      </c>
      <c r="C107" s="114">
        <f t="shared" si="1"/>
        <v>91221.93</v>
      </c>
      <c r="D107" s="114">
        <v>70439.98</v>
      </c>
      <c r="E107" s="114">
        <v>10297.33</v>
      </c>
      <c r="F107" s="114">
        <v>2322.27</v>
      </c>
      <c r="G107" s="115">
        <f>7591.35+571</f>
        <v>8162.35</v>
      </c>
    </row>
    <row r="108" ht="15" customHeight="1" spans="1:7">
      <c r="A108" s="116">
        <v>2050201</v>
      </c>
      <c r="B108" s="119" t="s">
        <v>700</v>
      </c>
      <c r="C108" s="114">
        <f t="shared" si="1"/>
        <v>1669.6</v>
      </c>
      <c r="D108" s="114">
        <v>818.88</v>
      </c>
      <c r="E108" s="114">
        <v>95.34</v>
      </c>
      <c r="F108" s="114">
        <v>2.82</v>
      </c>
      <c r="G108" s="115">
        <f>181.56+571</f>
        <v>752.56</v>
      </c>
    </row>
    <row r="109" ht="15" customHeight="1" spans="1:7">
      <c r="A109" s="116">
        <v>2050202</v>
      </c>
      <c r="B109" s="118" t="s">
        <v>701</v>
      </c>
      <c r="C109" s="114">
        <f t="shared" si="1"/>
        <v>45991.92</v>
      </c>
      <c r="D109" s="114">
        <v>36964.49</v>
      </c>
      <c r="E109" s="114">
        <v>5589.19</v>
      </c>
      <c r="F109" s="114">
        <v>1464.24</v>
      </c>
      <c r="G109" s="115">
        <v>1974</v>
      </c>
    </row>
    <row r="110" ht="15" customHeight="1" spans="1:7">
      <c r="A110" s="116">
        <v>2050203</v>
      </c>
      <c r="B110" s="119" t="s">
        <v>702</v>
      </c>
      <c r="C110" s="114">
        <f t="shared" si="1"/>
        <v>25303.18</v>
      </c>
      <c r="D110" s="114">
        <v>21593.22</v>
      </c>
      <c r="E110" s="114">
        <v>2923.2</v>
      </c>
      <c r="F110" s="114">
        <v>771.16</v>
      </c>
      <c r="G110" s="115">
        <v>15.6</v>
      </c>
    </row>
    <row r="111" ht="15" customHeight="1" spans="1:7">
      <c r="A111" s="116">
        <v>2050204</v>
      </c>
      <c r="B111" s="119" t="s">
        <v>703</v>
      </c>
      <c r="C111" s="114">
        <f t="shared" si="1"/>
        <v>16197.25</v>
      </c>
      <c r="D111" s="114">
        <v>10469.37</v>
      </c>
      <c r="E111" s="114">
        <v>1641.71</v>
      </c>
      <c r="F111" s="114">
        <v>77.98</v>
      </c>
      <c r="G111" s="115">
        <v>4008.19</v>
      </c>
    </row>
    <row r="112" ht="15" customHeight="1" spans="1:7">
      <c r="A112" s="116">
        <v>2050299</v>
      </c>
      <c r="B112" s="119" t="s">
        <v>704</v>
      </c>
      <c r="C112" s="114">
        <f t="shared" si="1"/>
        <v>2059.98</v>
      </c>
      <c r="D112" s="114">
        <v>594.02</v>
      </c>
      <c r="E112" s="114">
        <v>47.89</v>
      </c>
      <c r="F112" s="114">
        <v>6.07</v>
      </c>
      <c r="G112" s="115">
        <v>1412</v>
      </c>
    </row>
    <row r="113" ht="15" customHeight="1" spans="1:7">
      <c r="A113" s="116">
        <v>20503</v>
      </c>
      <c r="B113" s="117" t="s">
        <v>705</v>
      </c>
      <c r="C113" s="114">
        <f t="shared" si="1"/>
        <v>616.62</v>
      </c>
      <c r="D113" s="114">
        <v>372.8</v>
      </c>
      <c r="E113" s="114">
        <v>242.81</v>
      </c>
      <c r="F113" s="114">
        <v>0.23</v>
      </c>
      <c r="G113" s="115">
        <v>0.78</v>
      </c>
    </row>
    <row r="114" ht="15" customHeight="1" spans="1:7">
      <c r="A114" s="116">
        <v>2050302</v>
      </c>
      <c r="B114" s="119" t="s">
        <v>706</v>
      </c>
      <c r="C114" s="114">
        <f t="shared" si="1"/>
        <v>616.62</v>
      </c>
      <c r="D114" s="114">
        <v>372.8</v>
      </c>
      <c r="E114" s="114">
        <v>242.81</v>
      </c>
      <c r="F114" s="114">
        <v>0.23</v>
      </c>
      <c r="G114" s="115">
        <v>0.78</v>
      </c>
    </row>
    <row r="115" ht="15" customHeight="1" spans="1:7">
      <c r="A115" s="116">
        <v>20507</v>
      </c>
      <c r="B115" s="118" t="s">
        <v>707</v>
      </c>
      <c r="C115" s="114">
        <f t="shared" si="1"/>
        <v>460.39</v>
      </c>
      <c r="D115" s="114">
        <v>328.29</v>
      </c>
      <c r="E115" s="114">
        <v>128.02</v>
      </c>
      <c r="F115" s="114">
        <v>2.52</v>
      </c>
      <c r="G115" s="115">
        <v>1.56</v>
      </c>
    </row>
    <row r="116" ht="15" customHeight="1" spans="1:7">
      <c r="A116" s="116">
        <v>2050701</v>
      </c>
      <c r="B116" s="119" t="s">
        <v>708</v>
      </c>
      <c r="C116" s="114">
        <f t="shared" si="1"/>
        <v>460.39</v>
      </c>
      <c r="D116" s="114">
        <v>328.29</v>
      </c>
      <c r="E116" s="114">
        <v>128.02</v>
      </c>
      <c r="F116" s="114">
        <v>2.52</v>
      </c>
      <c r="G116" s="115">
        <v>1.56</v>
      </c>
    </row>
    <row r="117" ht="15" customHeight="1" spans="1:7">
      <c r="A117" s="116">
        <v>20508</v>
      </c>
      <c r="B117" s="118" t="s">
        <v>709</v>
      </c>
      <c r="C117" s="114">
        <f t="shared" si="1"/>
        <v>1052.96</v>
      </c>
      <c r="D117" s="114">
        <v>708.82</v>
      </c>
      <c r="E117" s="114">
        <v>65.28</v>
      </c>
      <c r="F117" s="114">
        <v>6.2</v>
      </c>
      <c r="G117" s="115">
        <v>272.66</v>
      </c>
    </row>
    <row r="118" ht="15" customHeight="1" spans="1:7">
      <c r="A118" s="116">
        <v>2050801</v>
      </c>
      <c r="B118" s="119" t="s">
        <v>710</v>
      </c>
      <c r="C118" s="114">
        <f t="shared" si="1"/>
        <v>345.03</v>
      </c>
      <c r="D118" s="114">
        <v>316.67</v>
      </c>
      <c r="E118" s="114">
        <v>25.28</v>
      </c>
      <c r="F118" s="114">
        <v>3.08</v>
      </c>
      <c r="G118" s="115">
        <v>0</v>
      </c>
    </row>
    <row r="119" ht="15" customHeight="1" spans="1:7">
      <c r="A119" s="116">
        <v>2050802</v>
      </c>
      <c r="B119" s="118" t="s">
        <v>711</v>
      </c>
      <c r="C119" s="114">
        <f t="shared" si="1"/>
        <v>555.27</v>
      </c>
      <c r="D119" s="114">
        <v>392.15</v>
      </c>
      <c r="E119" s="114">
        <v>40</v>
      </c>
      <c r="F119" s="114">
        <v>3.12</v>
      </c>
      <c r="G119" s="115">
        <v>120</v>
      </c>
    </row>
    <row r="120" ht="15" customHeight="1" spans="1:7">
      <c r="A120" s="116">
        <v>2050899</v>
      </c>
      <c r="B120" s="119" t="s">
        <v>712</v>
      </c>
      <c r="C120" s="114">
        <f t="shared" si="1"/>
        <v>152.66</v>
      </c>
      <c r="D120" s="114">
        <v>0</v>
      </c>
      <c r="E120" s="114">
        <v>0</v>
      </c>
      <c r="F120" s="114">
        <v>0</v>
      </c>
      <c r="G120" s="115">
        <v>152.66</v>
      </c>
    </row>
    <row r="121" ht="15" customHeight="1" spans="1:7">
      <c r="A121" s="116">
        <v>20599</v>
      </c>
      <c r="B121" s="117" t="s">
        <v>713</v>
      </c>
      <c r="C121" s="114">
        <f t="shared" si="1"/>
        <v>10</v>
      </c>
      <c r="D121" s="114">
        <v>0</v>
      </c>
      <c r="E121" s="114">
        <v>0</v>
      </c>
      <c r="F121" s="114">
        <v>0</v>
      </c>
      <c r="G121" s="115">
        <v>10</v>
      </c>
    </row>
    <row r="122" ht="15" customHeight="1" spans="1:7">
      <c r="A122" s="116">
        <v>2059999</v>
      </c>
      <c r="B122" s="119" t="s">
        <v>714</v>
      </c>
      <c r="C122" s="114">
        <f t="shared" si="1"/>
        <v>10</v>
      </c>
      <c r="D122" s="114">
        <v>0</v>
      </c>
      <c r="E122" s="114">
        <v>0</v>
      </c>
      <c r="F122" s="114">
        <v>0</v>
      </c>
      <c r="G122" s="115">
        <v>10</v>
      </c>
    </row>
    <row r="123" ht="15" customHeight="1" spans="1:7">
      <c r="A123" s="116">
        <v>206</v>
      </c>
      <c r="B123" s="117" t="s">
        <v>715</v>
      </c>
      <c r="C123" s="114">
        <f t="shared" si="1"/>
        <v>7892.33</v>
      </c>
      <c r="D123" s="114">
        <v>592.2</v>
      </c>
      <c r="E123" s="114">
        <v>61.45</v>
      </c>
      <c r="F123" s="114">
        <v>2.77</v>
      </c>
      <c r="G123" s="115">
        <v>7235.91</v>
      </c>
    </row>
    <row r="124" ht="15" customHeight="1" spans="1:7">
      <c r="A124" s="116">
        <v>20601</v>
      </c>
      <c r="B124" s="117" t="s">
        <v>716</v>
      </c>
      <c r="C124" s="114">
        <f t="shared" si="1"/>
        <v>5369.84</v>
      </c>
      <c r="D124" s="114">
        <v>333.65</v>
      </c>
      <c r="E124" s="114">
        <v>34.59</v>
      </c>
      <c r="F124" s="114">
        <v>1.6</v>
      </c>
      <c r="G124" s="115">
        <v>5000</v>
      </c>
    </row>
    <row r="125" ht="15" customHeight="1" spans="1:7">
      <c r="A125" s="116">
        <v>2060101</v>
      </c>
      <c r="B125" s="117" t="s">
        <v>717</v>
      </c>
      <c r="C125" s="114">
        <f t="shared" si="1"/>
        <v>369.84</v>
      </c>
      <c r="D125" s="114">
        <v>333.65</v>
      </c>
      <c r="E125" s="114">
        <v>34.59</v>
      </c>
      <c r="F125" s="114">
        <v>1.6</v>
      </c>
      <c r="G125" s="115">
        <v>0</v>
      </c>
    </row>
    <row r="126" ht="15" customHeight="1" spans="1:7">
      <c r="A126" s="116">
        <v>2060199</v>
      </c>
      <c r="B126" s="118" t="s">
        <v>718</v>
      </c>
      <c r="C126" s="114">
        <f t="shared" si="1"/>
        <v>5000</v>
      </c>
      <c r="D126" s="114">
        <v>0</v>
      </c>
      <c r="E126" s="114">
        <v>0</v>
      </c>
      <c r="F126" s="114">
        <v>0</v>
      </c>
      <c r="G126" s="115">
        <v>5000</v>
      </c>
    </row>
    <row r="127" ht="15" customHeight="1" spans="1:7">
      <c r="A127" s="116">
        <v>20604</v>
      </c>
      <c r="B127" s="117" t="s">
        <v>719</v>
      </c>
      <c r="C127" s="114">
        <f t="shared" si="1"/>
        <v>1033.91</v>
      </c>
      <c r="D127" s="114">
        <v>0</v>
      </c>
      <c r="E127" s="114">
        <v>0</v>
      </c>
      <c r="F127" s="114">
        <v>0</v>
      </c>
      <c r="G127" s="115">
        <v>1033.91</v>
      </c>
    </row>
    <row r="128" spans="1:7">
      <c r="A128" s="116">
        <v>2060499</v>
      </c>
      <c r="B128" s="118" t="s">
        <v>720</v>
      </c>
      <c r="C128" s="114">
        <f t="shared" si="1"/>
        <v>1033.91</v>
      </c>
      <c r="D128" s="114">
        <v>0</v>
      </c>
      <c r="E128" s="114">
        <v>0</v>
      </c>
      <c r="F128" s="114">
        <v>0</v>
      </c>
      <c r="G128" s="115">
        <v>1033.91</v>
      </c>
    </row>
    <row r="129" spans="1:7">
      <c r="A129" s="116">
        <v>20607</v>
      </c>
      <c r="B129" s="117" t="s">
        <v>721</v>
      </c>
      <c r="C129" s="114">
        <f t="shared" si="1"/>
        <v>1272.58</v>
      </c>
      <c r="D129" s="114">
        <v>258.55</v>
      </c>
      <c r="E129" s="114">
        <v>26.86</v>
      </c>
      <c r="F129" s="114">
        <v>1.17</v>
      </c>
      <c r="G129" s="115">
        <v>986</v>
      </c>
    </row>
    <row r="130" spans="1:7">
      <c r="A130" s="116">
        <v>2060701</v>
      </c>
      <c r="B130" s="118" t="s">
        <v>722</v>
      </c>
      <c r="C130" s="114">
        <f t="shared" si="1"/>
        <v>286.58</v>
      </c>
      <c r="D130" s="114">
        <v>258.55</v>
      </c>
      <c r="E130" s="114">
        <v>26.86</v>
      </c>
      <c r="F130" s="114">
        <v>1.17</v>
      </c>
      <c r="G130" s="115">
        <v>0</v>
      </c>
    </row>
    <row r="131" spans="1:7">
      <c r="A131" s="116">
        <v>2060702</v>
      </c>
      <c r="B131" s="119" t="s">
        <v>723</v>
      </c>
      <c r="C131" s="114">
        <f t="shared" si="1"/>
        <v>266</v>
      </c>
      <c r="D131" s="114">
        <v>0</v>
      </c>
      <c r="E131" s="114">
        <v>0</v>
      </c>
      <c r="F131" s="114">
        <v>0</v>
      </c>
      <c r="G131" s="115">
        <v>266</v>
      </c>
    </row>
    <row r="132" spans="1:7">
      <c r="A132" s="116">
        <v>2060799</v>
      </c>
      <c r="B132" s="119" t="s">
        <v>724</v>
      </c>
      <c r="C132" s="114">
        <f t="shared" si="1"/>
        <v>720</v>
      </c>
      <c r="D132" s="114">
        <v>0</v>
      </c>
      <c r="E132" s="114">
        <v>0</v>
      </c>
      <c r="F132" s="114">
        <v>0</v>
      </c>
      <c r="G132" s="115">
        <v>720</v>
      </c>
    </row>
    <row r="133" spans="1:7">
      <c r="A133" s="116">
        <v>20699</v>
      </c>
      <c r="B133" s="117" t="s">
        <v>725</v>
      </c>
      <c r="C133" s="114">
        <f t="shared" si="1"/>
        <v>216</v>
      </c>
      <c r="D133" s="114">
        <v>0</v>
      </c>
      <c r="E133" s="114">
        <v>0</v>
      </c>
      <c r="F133" s="114">
        <v>0</v>
      </c>
      <c r="G133" s="115">
        <v>216</v>
      </c>
    </row>
    <row r="134" spans="1:7">
      <c r="A134" s="116">
        <v>2069999</v>
      </c>
      <c r="B134" s="118" t="s">
        <v>725</v>
      </c>
      <c r="C134" s="114">
        <f t="shared" si="1"/>
        <v>216</v>
      </c>
      <c r="D134" s="114">
        <v>0</v>
      </c>
      <c r="E134" s="114">
        <v>0</v>
      </c>
      <c r="F134" s="114">
        <v>0</v>
      </c>
      <c r="G134" s="115">
        <v>216</v>
      </c>
    </row>
    <row r="135" spans="1:7">
      <c r="A135" s="116">
        <v>207</v>
      </c>
      <c r="B135" s="117" t="s">
        <v>226</v>
      </c>
      <c r="C135" s="114">
        <f t="shared" ref="C135:C198" si="2">SUM(D135:G135)</f>
        <v>10096.16</v>
      </c>
      <c r="D135" s="114">
        <v>4072.2</v>
      </c>
      <c r="E135" s="114">
        <v>443.61</v>
      </c>
      <c r="F135" s="114">
        <v>21.76</v>
      </c>
      <c r="G135" s="115">
        <v>5558.59</v>
      </c>
    </row>
    <row r="136" spans="1:7">
      <c r="A136" s="116">
        <v>20701</v>
      </c>
      <c r="B136" s="117" t="s">
        <v>726</v>
      </c>
      <c r="C136" s="114">
        <f t="shared" si="2"/>
        <v>6348.82</v>
      </c>
      <c r="D136" s="114">
        <v>2129.37</v>
      </c>
      <c r="E136" s="114">
        <v>195.93</v>
      </c>
      <c r="F136" s="114">
        <v>14.41</v>
      </c>
      <c r="G136" s="115">
        <v>4009.11</v>
      </c>
    </row>
    <row r="137" spans="1:7">
      <c r="A137" s="116">
        <v>2070101</v>
      </c>
      <c r="B137" s="118" t="s">
        <v>727</v>
      </c>
      <c r="C137" s="114">
        <f t="shared" si="2"/>
        <v>2176.15</v>
      </c>
      <c r="D137" s="114">
        <v>682.45</v>
      </c>
      <c r="E137" s="114">
        <v>73.8</v>
      </c>
      <c r="F137" s="114">
        <v>4.34</v>
      </c>
      <c r="G137" s="115">
        <v>1415.56</v>
      </c>
    </row>
    <row r="138" spans="1:7">
      <c r="A138" s="116">
        <v>2070104</v>
      </c>
      <c r="B138" s="119" t="s">
        <v>728</v>
      </c>
      <c r="C138" s="114">
        <f t="shared" si="2"/>
        <v>830.03</v>
      </c>
      <c r="D138" s="114">
        <v>258.23</v>
      </c>
      <c r="E138" s="114">
        <v>21.48</v>
      </c>
      <c r="F138" s="114">
        <v>1.32</v>
      </c>
      <c r="G138" s="115">
        <v>549</v>
      </c>
    </row>
    <row r="139" spans="1:7">
      <c r="A139" s="116">
        <v>2070106</v>
      </c>
      <c r="B139" s="119" t="s">
        <v>729</v>
      </c>
      <c r="C139" s="114">
        <f t="shared" si="2"/>
        <v>595.63</v>
      </c>
      <c r="D139" s="114">
        <v>546.96</v>
      </c>
      <c r="E139" s="114">
        <v>42.2</v>
      </c>
      <c r="F139" s="114">
        <v>6.47</v>
      </c>
      <c r="G139" s="115">
        <v>0</v>
      </c>
    </row>
    <row r="140" spans="1:7">
      <c r="A140" s="116">
        <v>2070107</v>
      </c>
      <c r="B140" s="119" t="s">
        <v>730</v>
      </c>
      <c r="C140" s="114">
        <f t="shared" si="2"/>
        <v>245</v>
      </c>
      <c r="D140" s="114">
        <v>0</v>
      </c>
      <c r="E140" s="114">
        <v>0</v>
      </c>
      <c r="F140" s="114">
        <v>0</v>
      </c>
      <c r="G140" s="115">
        <v>245</v>
      </c>
    </row>
    <row r="141" spans="1:7">
      <c r="A141" s="116">
        <v>2070108</v>
      </c>
      <c r="B141" s="119" t="s">
        <v>731</v>
      </c>
      <c r="C141" s="114">
        <f t="shared" si="2"/>
        <v>100</v>
      </c>
      <c r="D141" s="114">
        <v>0</v>
      </c>
      <c r="E141" s="114">
        <v>0</v>
      </c>
      <c r="F141" s="114">
        <v>0</v>
      </c>
      <c r="G141" s="115">
        <v>100</v>
      </c>
    </row>
    <row r="142" spans="1:7">
      <c r="A142" s="116">
        <v>2070109</v>
      </c>
      <c r="B142" s="119" t="s">
        <v>732</v>
      </c>
      <c r="C142" s="114">
        <f t="shared" si="2"/>
        <v>910.52</v>
      </c>
      <c r="D142" s="114">
        <v>380.68</v>
      </c>
      <c r="E142" s="114">
        <v>33.91</v>
      </c>
      <c r="F142" s="114">
        <v>2.18</v>
      </c>
      <c r="G142" s="115">
        <v>493.75</v>
      </c>
    </row>
    <row r="143" spans="1:7">
      <c r="A143" s="116">
        <v>2070111</v>
      </c>
      <c r="B143" s="119" t="s">
        <v>733</v>
      </c>
      <c r="C143" s="114">
        <f t="shared" si="2"/>
        <v>15</v>
      </c>
      <c r="D143" s="114">
        <v>0</v>
      </c>
      <c r="E143" s="114">
        <v>0</v>
      </c>
      <c r="F143" s="114">
        <v>0</v>
      </c>
      <c r="G143" s="115">
        <v>15</v>
      </c>
    </row>
    <row r="144" spans="1:7">
      <c r="A144" s="116">
        <v>2070112</v>
      </c>
      <c r="B144" s="119" t="s">
        <v>734</v>
      </c>
      <c r="C144" s="114">
        <f t="shared" si="2"/>
        <v>294.55</v>
      </c>
      <c r="D144" s="114">
        <v>243.06</v>
      </c>
      <c r="E144" s="114">
        <v>22.39</v>
      </c>
      <c r="F144" s="114">
        <v>0.1</v>
      </c>
      <c r="G144" s="115">
        <v>29</v>
      </c>
    </row>
    <row r="145" spans="1:7">
      <c r="A145" s="116">
        <v>2070113</v>
      </c>
      <c r="B145" s="119" t="s">
        <v>735</v>
      </c>
      <c r="C145" s="114">
        <f t="shared" si="2"/>
        <v>280</v>
      </c>
      <c r="D145" s="114">
        <v>0</v>
      </c>
      <c r="E145" s="114">
        <v>0</v>
      </c>
      <c r="F145" s="114">
        <v>0</v>
      </c>
      <c r="G145" s="115">
        <v>280</v>
      </c>
    </row>
    <row r="146" spans="1:7">
      <c r="A146" s="116">
        <v>2070199</v>
      </c>
      <c r="B146" s="119" t="s">
        <v>736</v>
      </c>
      <c r="C146" s="114">
        <f t="shared" si="2"/>
        <v>901.94</v>
      </c>
      <c r="D146" s="114">
        <v>17.99</v>
      </c>
      <c r="E146" s="114">
        <v>2.15</v>
      </c>
      <c r="F146" s="114">
        <v>0</v>
      </c>
      <c r="G146" s="115">
        <v>881.8</v>
      </c>
    </row>
    <row r="147" spans="1:7">
      <c r="A147" s="116">
        <v>20702</v>
      </c>
      <c r="B147" s="117" t="s">
        <v>737</v>
      </c>
      <c r="C147" s="114">
        <f t="shared" si="2"/>
        <v>649.21</v>
      </c>
      <c r="D147" s="114">
        <v>317.97</v>
      </c>
      <c r="E147" s="114">
        <v>45.46</v>
      </c>
      <c r="F147" s="114">
        <v>0.98</v>
      </c>
      <c r="G147" s="115">
        <v>284.8</v>
      </c>
    </row>
    <row r="148" spans="1:7">
      <c r="A148" s="116">
        <v>2070204</v>
      </c>
      <c r="B148" s="118" t="s">
        <v>738</v>
      </c>
      <c r="C148" s="114">
        <f t="shared" si="2"/>
        <v>499.73</v>
      </c>
      <c r="D148" s="114">
        <v>187.96</v>
      </c>
      <c r="E148" s="114">
        <v>31.57</v>
      </c>
      <c r="F148" s="114">
        <v>0.2</v>
      </c>
      <c r="G148" s="115">
        <v>280</v>
      </c>
    </row>
    <row r="149" spans="1:7">
      <c r="A149" s="116">
        <v>2070205</v>
      </c>
      <c r="B149" s="119" t="s">
        <v>739</v>
      </c>
      <c r="C149" s="114">
        <f t="shared" si="2"/>
        <v>149.48</v>
      </c>
      <c r="D149" s="114">
        <v>130.01</v>
      </c>
      <c r="E149" s="114">
        <v>13.89</v>
      </c>
      <c r="F149" s="114">
        <v>0.78</v>
      </c>
      <c r="G149" s="115">
        <v>4.8</v>
      </c>
    </row>
    <row r="150" spans="1:7">
      <c r="A150" s="116">
        <v>20703</v>
      </c>
      <c r="B150" s="117" t="s">
        <v>740</v>
      </c>
      <c r="C150" s="114">
        <f t="shared" si="2"/>
        <v>192.76</v>
      </c>
      <c r="D150" s="114">
        <v>65.89</v>
      </c>
      <c r="E150" s="114">
        <v>4.43</v>
      </c>
      <c r="F150" s="114">
        <v>0.26</v>
      </c>
      <c r="G150" s="115">
        <v>122.18</v>
      </c>
    </row>
    <row r="151" spans="1:7">
      <c r="A151" s="116">
        <v>2070308</v>
      </c>
      <c r="B151" s="118" t="s">
        <v>741</v>
      </c>
      <c r="C151" s="114">
        <f t="shared" si="2"/>
        <v>190.58</v>
      </c>
      <c r="D151" s="114">
        <v>65.89</v>
      </c>
      <c r="E151" s="114">
        <v>4.43</v>
      </c>
      <c r="F151" s="114">
        <v>0.26</v>
      </c>
      <c r="G151" s="115">
        <v>120</v>
      </c>
    </row>
    <row r="152" spans="1:7">
      <c r="A152" s="116">
        <v>2070399</v>
      </c>
      <c r="B152" s="119" t="s">
        <v>742</v>
      </c>
      <c r="C152" s="114">
        <f t="shared" si="2"/>
        <v>2.18</v>
      </c>
      <c r="D152" s="114">
        <v>0</v>
      </c>
      <c r="E152" s="114">
        <v>0</v>
      </c>
      <c r="F152" s="114">
        <v>0</v>
      </c>
      <c r="G152" s="115">
        <v>2.18</v>
      </c>
    </row>
    <row r="153" spans="1:7">
      <c r="A153" s="116">
        <v>20706</v>
      </c>
      <c r="B153" s="117" t="s">
        <v>743</v>
      </c>
      <c r="C153" s="114">
        <f t="shared" si="2"/>
        <v>30</v>
      </c>
      <c r="D153" s="114">
        <v>0</v>
      </c>
      <c r="E153" s="114">
        <v>0</v>
      </c>
      <c r="F153" s="114">
        <v>0</v>
      </c>
      <c r="G153" s="115">
        <v>30</v>
      </c>
    </row>
    <row r="154" spans="1:7">
      <c r="A154" s="116">
        <v>2070699</v>
      </c>
      <c r="B154" s="118" t="s">
        <v>744</v>
      </c>
      <c r="C154" s="114">
        <f t="shared" si="2"/>
        <v>30</v>
      </c>
      <c r="D154" s="114">
        <v>0</v>
      </c>
      <c r="E154" s="114">
        <v>0</v>
      </c>
      <c r="F154" s="114">
        <v>0</v>
      </c>
      <c r="G154" s="115">
        <v>30</v>
      </c>
    </row>
    <row r="155" spans="1:7">
      <c r="A155" s="116">
        <v>20708</v>
      </c>
      <c r="B155" s="117" t="s">
        <v>745</v>
      </c>
      <c r="C155" s="114">
        <f t="shared" si="2"/>
        <v>2435.37</v>
      </c>
      <c r="D155" s="114">
        <v>1558.97</v>
      </c>
      <c r="E155" s="114">
        <v>197.79</v>
      </c>
      <c r="F155" s="114">
        <v>6.11</v>
      </c>
      <c r="G155" s="115">
        <v>672.5</v>
      </c>
    </row>
    <row r="156" spans="1:7">
      <c r="A156" s="116">
        <v>2070899</v>
      </c>
      <c r="B156" s="119" t="s">
        <v>746</v>
      </c>
      <c r="C156" s="114">
        <f t="shared" si="2"/>
        <v>2435.37</v>
      </c>
      <c r="D156" s="114">
        <v>1558.97</v>
      </c>
      <c r="E156" s="114">
        <v>197.79</v>
      </c>
      <c r="F156" s="114">
        <v>6.11</v>
      </c>
      <c r="G156" s="115">
        <v>672.5</v>
      </c>
    </row>
    <row r="157" spans="1:7">
      <c r="A157" s="116">
        <v>20799</v>
      </c>
      <c r="B157" s="118" t="s">
        <v>747</v>
      </c>
      <c r="C157" s="114">
        <f t="shared" si="2"/>
        <v>440</v>
      </c>
      <c r="D157" s="114">
        <v>0</v>
      </c>
      <c r="E157" s="114">
        <v>0</v>
      </c>
      <c r="F157" s="114">
        <v>0</v>
      </c>
      <c r="G157" s="115">
        <v>440</v>
      </c>
    </row>
    <row r="158" spans="1:7">
      <c r="A158" s="116">
        <v>2079902</v>
      </c>
      <c r="B158" s="119" t="s">
        <v>748</v>
      </c>
      <c r="C158" s="114">
        <f t="shared" si="2"/>
        <v>200</v>
      </c>
      <c r="D158" s="114">
        <v>0</v>
      </c>
      <c r="E158" s="114">
        <v>0</v>
      </c>
      <c r="F158" s="114">
        <v>0</v>
      </c>
      <c r="G158" s="115">
        <v>200</v>
      </c>
    </row>
    <row r="159" spans="1:7">
      <c r="A159" s="116">
        <v>2079999</v>
      </c>
      <c r="B159" s="119" t="s">
        <v>747</v>
      </c>
      <c r="C159" s="114">
        <f t="shared" si="2"/>
        <v>240</v>
      </c>
      <c r="D159" s="114">
        <v>0</v>
      </c>
      <c r="E159" s="114">
        <v>0</v>
      </c>
      <c r="F159" s="114">
        <v>0</v>
      </c>
      <c r="G159" s="115">
        <v>240</v>
      </c>
    </row>
    <row r="160" spans="1:7">
      <c r="A160" s="116">
        <v>208</v>
      </c>
      <c r="B160" s="117" t="s">
        <v>230</v>
      </c>
      <c r="C160" s="114">
        <f t="shared" si="2"/>
        <v>29079.94</v>
      </c>
      <c r="D160" s="114">
        <v>6137.01</v>
      </c>
      <c r="E160" s="114">
        <v>798.22</v>
      </c>
      <c r="F160" s="114">
        <v>38</v>
      </c>
      <c r="G160" s="115">
        <v>22106.71</v>
      </c>
    </row>
    <row r="161" spans="1:7">
      <c r="A161" s="116">
        <v>20801</v>
      </c>
      <c r="B161" s="118" t="s">
        <v>749</v>
      </c>
      <c r="C161" s="114">
        <f t="shared" si="2"/>
        <v>5692.65</v>
      </c>
      <c r="D161" s="114">
        <v>3753.29</v>
      </c>
      <c r="E161" s="114">
        <v>452.12</v>
      </c>
      <c r="F161" s="114">
        <v>12.23</v>
      </c>
      <c r="G161" s="115">
        <v>1475.01</v>
      </c>
    </row>
    <row r="162" spans="1:7">
      <c r="A162" s="116">
        <v>2080101</v>
      </c>
      <c r="B162" s="119" t="s">
        <v>750</v>
      </c>
      <c r="C162" s="114">
        <f t="shared" si="2"/>
        <v>1277.14</v>
      </c>
      <c r="D162" s="114">
        <v>1155.93</v>
      </c>
      <c r="E162" s="114">
        <v>117.42</v>
      </c>
      <c r="F162" s="114">
        <v>3.79</v>
      </c>
      <c r="G162" s="115">
        <v>0</v>
      </c>
    </row>
    <row r="163" spans="1:7">
      <c r="A163" s="116">
        <v>2080102</v>
      </c>
      <c r="B163" s="119" t="s">
        <v>751</v>
      </c>
      <c r="C163" s="114">
        <f t="shared" si="2"/>
        <v>106.53</v>
      </c>
      <c r="D163" s="114">
        <v>0</v>
      </c>
      <c r="E163" s="114">
        <v>0</v>
      </c>
      <c r="F163" s="114">
        <v>2.03</v>
      </c>
      <c r="G163" s="115">
        <v>104.5</v>
      </c>
    </row>
    <row r="164" spans="1:7">
      <c r="A164" s="116">
        <v>2080106</v>
      </c>
      <c r="B164" s="117" t="s">
        <v>752</v>
      </c>
      <c r="C164" s="114">
        <f t="shared" si="2"/>
        <v>698.88</v>
      </c>
      <c r="D164" s="114">
        <v>596.32</v>
      </c>
      <c r="E164" s="114">
        <v>45.7</v>
      </c>
      <c r="F164" s="114">
        <v>1.86</v>
      </c>
      <c r="G164" s="115">
        <v>55</v>
      </c>
    </row>
    <row r="165" spans="1:7">
      <c r="A165" s="116">
        <v>2080109</v>
      </c>
      <c r="B165" s="118" t="s">
        <v>753</v>
      </c>
      <c r="C165" s="114">
        <f t="shared" si="2"/>
        <v>2323.28</v>
      </c>
      <c r="D165" s="114">
        <v>1847.54</v>
      </c>
      <c r="E165" s="114">
        <v>162.45</v>
      </c>
      <c r="F165" s="114">
        <v>4.29</v>
      </c>
      <c r="G165" s="115">
        <v>309</v>
      </c>
    </row>
    <row r="166" spans="1:7">
      <c r="A166" s="116">
        <v>2080150</v>
      </c>
      <c r="B166" s="119" t="s">
        <v>754</v>
      </c>
      <c r="C166" s="114">
        <f t="shared" si="2"/>
        <v>61.44</v>
      </c>
      <c r="D166" s="114">
        <v>37.69</v>
      </c>
      <c r="E166" s="114">
        <v>23.75</v>
      </c>
      <c r="F166" s="114">
        <v>0</v>
      </c>
      <c r="G166" s="115">
        <v>0</v>
      </c>
    </row>
    <row r="167" spans="1:7">
      <c r="A167" s="116">
        <v>2080199</v>
      </c>
      <c r="B167" s="119" t="s">
        <v>755</v>
      </c>
      <c r="C167" s="114">
        <f t="shared" si="2"/>
        <v>1225.38</v>
      </c>
      <c r="D167" s="114">
        <v>115.81</v>
      </c>
      <c r="E167" s="114">
        <v>102.8</v>
      </c>
      <c r="F167" s="114">
        <v>0.26</v>
      </c>
      <c r="G167" s="115">
        <v>1006.51</v>
      </c>
    </row>
    <row r="168" spans="1:7">
      <c r="A168" s="116">
        <v>20802</v>
      </c>
      <c r="B168" s="117" t="s">
        <v>756</v>
      </c>
      <c r="C168" s="114">
        <f t="shared" si="2"/>
        <v>2072.53</v>
      </c>
      <c r="D168" s="114">
        <v>995.33</v>
      </c>
      <c r="E168" s="114">
        <v>111.71</v>
      </c>
      <c r="F168" s="114">
        <v>18.57</v>
      </c>
      <c r="G168" s="115">
        <v>946.92</v>
      </c>
    </row>
    <row r="169" spans="1:7">
      <c r="A169" s="116">
        <v>2080201</v>
      </c>
      <c r="B169" s="119" t="s">
        <v>757</v>
      </c>
      <c r="C169" s="114">
        <f t="shared" si="2"/>
        <v>984.96</v>
      </c>
      <c r="D169" s="114">
        <v>865.34</v>
      </c>
      <c r="E169" s="114">
        <v>101.57</v>
      </c>
      <c r="F169" s="114">
        <v>18.05</v>
      </c>
      <c r="G169" s="115">
        <v>0</v>
      </c>
    </row>
    <row r="170" spans="1:7">
      <c r="A170" s="116">
        <v>2080202</v>
      </c>
      <c r="B170" s="119" t="s">
        <v>758</v>
      </c>
      <c r="C170" s="114">
        <f t="shared" si="2"/>
        <v>178.65</v>
      </c>
      <c r="D170" s="114">
        <v>129.99</v>
      </c>
      <c r="E170" s="114">
        <v>10.14</v>
      </c>
      <c r="F170" s="114">
        <v>0.52</v>
      </c>
      <c r="G170" s="115">
        <v>38</v>
      </c>
    </row>
    <row r="171" spans="1:7">
      <c r="A171" s="116">
        <v>2080203</v>
      </c>
      <c r="B171" s="119" t="s">
        <v>759</v>
      </c>
      <c r="C171" s="114">
        <f t="shared" si="2"/>
        <v>20</v>
      </c>
      <c r="D171" s="114">
        <v>0</v>
      </c>
      <c r="E171" s="114">
        <v>0</v>
      </c>
      <c r="F171" s="114">
        <v>0</v>
      </c>
      <c r="G171" s="115">
        <v>20</v>
      </c>
    </row>
    <row r="172" spans="1:7">
      <c r="A172" s="116">
        <v>2080207</v>
      </c>
      <c r="B172" s="118" t="s">
        <v>760</v>
      </c>
      <c r="C172" s="114">
        <f t="shared" si="2"/>
        <v>163.44</v>
      </c>
      <c r="D172" s="114">
        <v>0</v>
      </c>
      <c r="E172" s="114">
        <v>0</v>
      </c>
      <c r="F172" s="114">
        <v>0</v>
      </c>
      <c r="G172" s="115">
        <v>163.44</v>
      </c>
    </row>
    <row r="173" spans="1:7">
      <c r="A173" s="116">
        <v>2080299</v>
      </c>
      <c r="B173" s="119" t="s">
        <v>761</v>
      </c>
      <c r="C173" s="114">
        <f t="shared" si="2"/>
        <v>725.48</v>
      </c>
      <c r="D173" s="114">
        <v>0</v>
      </c>
      <c r="E173" s="114">
        <v>0</v>
      </c>
      <c r="F173" s="114">
        <v>0</v>
      </c>
      <c r="G173" s="115">
        <v>725.48</v>
      </c>
    </row>
    <row r="174" spans="1:7">
      <c r="A174" s="116">
        <v>20807</v>
      </c>
      <c r="B174" s="117" t="s">
        <v>762</v>
      </c>
      <c r="C174" s="114">
        <f t="shared" si="2"/>
        <v>2006.8</v>
      </c>
      <c r="D174" s="114">
        <v>0</v>
      </c>
      <c r="E174" s="114">
        <v>0</v>
      </c>
      <c r="F174" s="114">
        <v>0</v>
      </c>
      <c r="G174" s="115">
        <v>2006.8</v>
      </c>
    </row>
    <row r="175" spans="1:7">
      <c r="A175" s="116">
        <v>2080799</v>
      </c>
      <c r="B175" s="119" t="s">
        <v>763</v>
      </c>
      <c r="C175" s="114">
        <f t="shared" si="2"/>
        <v>2006.8</v>
      </c>
      <c r="D175" s="114">
        <v>0</v>
      </c>
      <c r="E175" s="114">
        <v>0</v>
      </c>
      <c r="F175" s="114">
        <v>0</v>
      </c>
      <c r="G175" s="115">
        <v>2006.8</v>
      </c>
    </row>
    <row r="176" spans="1:7">
      <c r="A176" s="116">
        <v>20808</v>
      </c>
      <c r="B176" s="117" t="s">
        <v>764</v>
      </c>
      <c r="C176" s="114">
        <f t="shared" si="2"/>
        <v>4006</v>
      </c>
      <c r="D176" s="114">
        <v>0</v>
      </c>
      <c r="E176" s="114">
        <v>0</v>
      </c>
      <c r="F176" s="114">
        <v>0</v>
      </c>
      <c r="G176" s="115">
        <v>4006</v>
      </c>
    </row>
    <row r="177" spans="1:7">
      <c r="A177" s="116">
        <v>2080801</v>
      </c>
      <c r="B177" s="118" t="s">
        <v>765</v>
      </c>
      <c r="C177" s="114">
        <f t="shared" si="2"/>
        <v>1500</v>
      </c>
      <c r="D177" s="114">
        <v>0</v>
      </c>
      <c r="E177" s="114">
        <v>0</v>
      </c>
      <c r="F177" s="114">
        <v>0</v>
      </c>
      <c r="G177" s="115">
        <v>1500</v>
      </c>
    </row>
    <row r="178" spans="1:7">
      <c r="A178" s="116">
        <v>2080802</v>
      </c>
      <c r="B178" s="119" t="s">
        <v>766</v>
      </c>
      <c r="C178" s="114">
        <f t="shared" si="2"/>
        <v>180</v>
      </c>
      <c r="D178" s="114">
        <v>0</v>
      </c>
      <c r="E178" s="114">
        <v>0</v>
      </c>
      <c r="F178" s="114">
        <v>0</v>
      </c>
      <c r="G178" s="115">
        <v>180</v>
      </c>
    </row>
    <row r="179" spans="1:7">
      <c r="A179" s="116">
        <v>2080805</v>
      </c>
      <c r="B179" s="118" t="s">
        <v>767</v>
      </c>
      <c r="C179" s="114">
        <f t="shared" si="2"/>
        <v>1458</v>
      </c>
      <c r="D179" s="114">
        <v>0</v>
      </c>
      <c r="E179" s="114">
        <v>0</v>
      </c>
      <c r="F179" s="114">
        <v>0</v>
      </c>
      <c r="G179" s="115">
        <v>1458</v>
      </c>
    </row>
    <row r="180" spans="1:7">
      <c r="A180" s="116">
        <v>2080899</v>
      </c>
      <c r="B180" s="119" t="s">
        <v>768</v>
      </c>
      <c r="C180" s="114">
        <f t="shared" si="2"/>
        <v>868</v>
      </c>
      <c r="D180" s="114">
        <v>0</v>
      </c>
      <c r="E180" s="114">
        <v>0</v>
      </c>
      <c r="F180" s="114">
        <v>0</v>
      </c>
      <c r="G180" s="115">
        <v>868</v>
      </c>
    </row>
    <row r="181" spans="1:7">
      <c r="A181" s="116">
        <v>20809</v>
      </c>
      <c r="B181" s="118" t="s">
        <v>769</v>
      </c>
      <c r="C181" s="114">
        <f t="shared" si="2"/>
        <v>139.75</v>
      </c>
      <c r="D181" s="114">
        <v>8.68</v>
      </c>
      <c r="E181" s="114">
        <v>1.07</v>
      </c>
      <c r="F181" s="114">
        <v>0</v>
      </c>
      <c r="G181" s="115">
        <v>130</v>
      </c>
    </row>
    <row r="182" spans="1:7">
      <c r="A182" s="116">
        <v>2080901</v>
      </c>
      <c r="B182" s="119" t="s">
        <v>770</v>
      </c>
      <c r="C182" s="114">
        <f t="shared" si="2"/>
        <v>80</v>
      </c>
      <c r="D182" s="114">
        <v>0</v>
      </c>
      <c r="E182" s="114">
        <v>0</v>
      </c>
      <c r="F182" s="114">
        <v>0</v>
      </c>
      <c r="G182" s="115">
        <v>80</v>
      </c>
    </row>
    <row r="183" spans="1:7">
      <c r="A183" s="116">
        <v>2080903</v>
      </c>
      <c r="B183" s="119" t="s">
        <v>771</v>
      </c>
      <c r="C183" s="114">
        <f t="shared" si="2"/>
        <v>9.75</v>
      </c>
      <c r="D183" s="114">
        <v>8.68</v>
      </c>
      <c r="E183" s="114">
        <v>1.07</v>
      </c>
      <c r="F183" s="114">
        <v>0</v>
      </c>
      <c r="G183" s="115">
        <v>0</v>
      </c>
    </row>
    <row r="184" spans="1:7">
      <c r="A184" s="116">
        <v>2080905</v>
      </c>
      <c r="B184" s="119" t="s">
        <v>772</v>
      </c>
      <c r="C184" s="114">
        <f t="shared" si="2"/>
        <v>50</v>
      </c>
      <c r="D184" s="114">
        <v>0</v>
      </c>
      <c r="E184" s="114">
        <v>0</v>
      </c>
      <c r="F184" s="114">
        <v>0</v>
      </c>
      <c r="G184" s="115">
        <v>50</v>
      </c>
    </row>
    <row r="185" spans="1:7">
      <c r="A185" s="116">
        <v>20810</v>
      </c>
      <c r="B185" s="117" t="s">
        <v>773</v>
      </c>
      <c r="C185" s="114">
        <f t="shared" si="2"/>
        <v>4211.99</v>
      </c>
      <c r="D185" s="114">
        <v>629.82</v>
      </c>
      <c r="E185" s="114">
        <v>133.68</v>
      </c>
      <c r="F185" s="114">
        <v>5.96</v>
      </c>
      <c r="G185" s="115">
        <v>3442.53</v>
      </c>
    </row>
    <row r="186" spans="1:7">
      <c r="A186" s="116">
        <v>2081001</v>
      </c>
      <c r="B186" s="118" t="s">
        <v>774</v>
      </c>
      <c r="C186" s="114">
        <f t="shared" si="2"/>
        <v>30</v>
      </c>
      <c r="D186" s="114">
        <v>0</v>
      </c>
      <c r="E186" s="114">
        <v>0</v>
      </c>
      <c r="F186" s="114">
        <v>0</v>
      </c>
      <c r="G186" s="115">
        <v>30</v>
      </c>
    </row>
    <row r="187" spans="1:7">
      <c r="A187" s="116">
        <v>2081002</v>
      </c>
      <c r="B187" s="119" t="s">
        <v>775</v>
      </c>
      <c r="C187" s="114">
        <f t="shared" si="2"/>
        <v>1998.53</v>
      </c>
      <c r="D187" s="114">
        <v>0</v>
      </c>
      <c r="E187" s="114">
        <v>72</v>
      </c>
      <c r="F187" s="114">
        <v>0</v>
      </c>
      <c r="G187" s="115">
        <v>1926.53</v>
      </c>
    </row>
    <row r="188" spans="1:7">
      <c r="A188" s="116">
        <v>2081004</v>
      </c>
      <c r="B188" s="118" t="s">
        <v>776</v>
      </c>
      <c r="C188" s="114">
        <f t="shared" si="2"/>
        <v>1691.46</v>
      </c>
      <c r="D188" s="114">
        <v>446.02</v>
      </c>
      <c r="E188" s="114">
        <v>45.35</v>
      </c>
      <c r="F188" s="114">
        <v>4.09</v>
      </c>
      <c r="G188" s="115">
        <v>1196</v>
      </c>
    </row>
    <row r="189" spans="1:7">
      <c r="A189" s="116">
        <v>2081005</v>
      </c>
      <c r="B189" s="119" t="s">
        <v>777</v>
      </c>
      <c r="C189" s="114">
        <f t="shared" si="2"/>
        <v>342</v>
      </c>
      <c r="D189" s="114">
        <v>183.8</v>
      </c>
      <c r="E189" s="114">
        <v>16.33</v>
      </c>
      <c r="F189" s="114">
        <v>1.87</v>
      </c>
      <c r="G189" s="115">
        <v>140</v>
      </c>
    </row>
    <row r="190" spans="1:7">
      <c r="A190" s="116">
        <v>2081006</v>
      </c>
      <c r="B190" s="119" t="s">
        <v>778</v>
      </c>
      <c r="C190" s="114">
        <f t="shared" si="2"/>
        <v>140</v>
      </c>
      <c r="D190" s="114">
        <v>0</v>
      </c>
      <c r="E190" s="114">
        <v>0</v>
      </c>
      <c r="F190" s="114">
        <v>0</v>
      </c>
      <c r="G190" s="115">
        <v>140</v>
      </c>
    </row>
    <row r="191" spans="1:7">
      <c r="A191" s="116">
        <v>2081099</v>
      </c>
      <c r="B191" s="119" t="s">
        <v>779</v>
      </c>
      <c r="C191" s="114">
        <f t="shared" si="2"/>
        <v>10</v>
      </c>
      <c r="D191" s="114">
        <v>0</v>
      </c>
      <c r="E191" s="114">
        <v>0</v>
      </c>
      <c r="F191" s="114">
        <v>0</v>
      </c>
      <c r="G191" s="115">
        <v>10</v>
      </c>
    </row>
    <row r="192" spans="1:7">
      <c r="A192" s="116">
        <v>20811</v>
      </c>
      <c r="B192" s="117" t="s">
        <v>780</v>
      </c>
      <c r="C192" s="114">
        <f t="shared" si="2"/>
        <v>1654.8</v>
      </c>
      <c r="D192" s="114">
        <v>322.68</v>
      </c>
      <c r="E192" s="114">
        <v>44.24</v>
      </c>
      <c r="F192" s="114">
        <v>0.78</v>
      </c>
      <c r="G192" s="115">
        <v>1287.1</v>
      </c>
    </row>
    <row r="193" spans="1:7">
      <c r="A193" s="116">
        <v>2081101</v>
      </c>
      <c r="B193" s="119" t="s">
        <v>781</v>
      </c>
      <c r="C193" s="114">
        <f t="shared" si="2"/>
        <v>472.7</v>
      </c>
      <c r="D193" s="114">
        <v>322.68</v>
      </c>
      <c r="E193" s="114">
        <v>44.24</v>
      </c>
      <c r="F193" s="114">
        <v>0.78</v>
      </c>
      <c r="G193" s="115">
        <v>105</v>
      </c>
    </row>
    <row r="194" spans="1:7">
      <c r="A194" s="116">
        <v>2081104</v>
      </c>
      <c r="B194" s="118" t="s">
        <v>782</v>
      </c>
      <c r="C194" s="114">
        <f t="shared" si="2"/>
        <v>166</v>
      </c>
      <c r="D194" s="114">
        <v>0</v>
      </c>
      <c r="E194" s="114">
        <v>0</v>
      </c>
      <c r="F194" s="114">
        <v>0</v>
      </c>
      <c r="G194" s="115">
        <v>166</v>
      </c>
    </row>
    <row r="195" spans="1:7">
      <c r="A195" s="116">
        <v>2081105</v>
      </c>
      <c r="B195" s="119" t="s">
        <v>783</v>
      </c>
      <c r="C195" s="114">
        <f t="shared" si="2"/>
        <v>111</v>
      </c>
      <c r="D195" s="114">
        <v>0</v>
      </c>
      <c r="E195" s="114">
        <v>0</v>
      </c>
      <c r="F195" s="114">
        <v>0</v>
      </c>
      <c r="G195" s="115">
        <v>111</v>
      </c>
    </row>
    <row r="196" spans="1:7">
      <c r="A196" s="116">
        <v>2081107</v>
      </c>
      <c r="B196" s="119" t="s">
        <v>784</v>
      </c>
      <c r="C196" s="114">
        <f t="shared" si="2"/>
        <v>600</v>
      </c>
      <c r="D196" s="114">
        <v>0</v>
      </c>
      <c r="E196" s="114">
        <v>0</v>
      </c>
      <c r="F196" s="114">
        <v>0</v>
      </c>
      <c r="G196" s="115">
        <v>600</v>
      </c>
    </row>
    <row r="197" spans="1:7">
      <c r="A197" s="116">
        <v>2081199</v>
      </c>
      <c r="B197" s="119" t="s">
        <v>785</v>
      </c>
      <c r="C197" s="114">
        <f t="shared" si="2"/>
        <v>305.1</v>
      </c>
      <c r="D197" s="114">
        <v>0</v>
      </c>
      <c r="E197" s="114">
        <v>0</v>
      </c>
      <c r="F197" s="114">
        <v>0</v>
      </c>
      <c r="G197" s="115">
        <v>305.1</v>
      </c>
    </row>
    <row r="198" spans="1:7">
      <c r="A198" s="116">
        <v>20819</v>
      </c>
      <c r="B198" s="117" t="s">
        <v>786</v>
      </c>
      <c r="C198" s="114">
        <f t="shared" si="2"/>
        <v>2000</v>
      </c>
      <c r="D198" s="114">
        <v>0</v>
      </c>
      <c r="E198" s="114">
        <v>0</v>
      </c>
      <c r="F198" s="114">
        <v>0</v>
      </c>
      <c r="G198" s="115">
        <v>2000</v>
      </c>
    </row>
    <row r="199" spans="1:7">
      <c r="A199" s="116">
        <v>2081901</v>
      </c>
      <c r="B199" s="119" t="s">
        <v>787</v>
      </c>
      <c r="C199" s="114">
        <f t="shared" ref="C199:C262" si="3">SUM(D199:G199)</f>
        <v>2000</v>
      </c>
      <c r="D199" s="114">
        <v>0</v>
      </c>
      <c r="E199" s="114">
        <v>0</v>
      </c>
      <c r="F199" s="114">
        <v>0</v>
      </c>
      <c r="G199" s="115">
        <v>2000</v>
      </c>
    </row>
    <row r="200" spans="1:7">
      <c r="A200" s="116">
        <v>20820</v>
      </c>
      <c r="B200" s="118" t="s">
        <v>1275</v>
      </c>
      <c r="C200" s="114">
        <f t="shared" si="3"/>
        <v>109.9</v>
      </c>
      <c r="D200" s="114">
        <v>58.96</v>
      </c>
      <c r="E200" s="114">
        <v>10.48</v>
      </c>
      <c r="F200" s="114">
        <v>0.46</v>
      </c>
      <c r="G200" s="115">
        <v>40</v>
      </c>
    </row>
    <row r="201" spans="1:7">
      <c r="A201" s="116">
        <v>2082002</v>
      </c>
      <c r="B201" s="119" t="s">
        <v>1276</v>
      </c>
      <c r="C201" s="114">
        <f t="shared" si="3"/>
        <v>109.9</v>
      </c>
      <c r="D201" s="114">
        <v>58.96</v>
      </c>
      <c r="E201" s="114">
        <v>10.48</v>
      </c>
      <c r="F201" s="114">
        <v>0.46</v>
      </c>
      <c r="G201" s="115">
        <v>40</v>
      </c>
    </row>
    <row r="202" spans="1:7">
      <c r="A202" s="116">
        <v>20821</v>
      </c>
      <c r="B202" s="118" t="s">
        <v>1277</v>
      </c>
      <c r="C202" s="114">
        <f t="shared" si="3"/>
        <v>1623.7</v>
      </c>
      <c r="D202" s="114">
        <v>0</v>
      </c>
      <c r="E202" s="114">
        <v>0</v>
      </c>
      <c r="F202" s="114">
        <v>0</v>
      </c>
      <c r="G202" s="115">
        <v>1623.7</v>
      </c>
    </row>
    <row r="203" spans="1:7">
      <c r="A203" s="116">
        <v>2082101</v>
      </c>
      <c r="B203" s="119" t="s">
        <v>792</v>
      </c>
      <c r="C203" s="114">
        <f t="shared" si="3"/>
        <v>1500</v>
      </c>
      <c r="D203" s="114">
        <v>0</v>
      </c>
      <c r="E203" s="114">
        <v>0</v>
      </c>
      <c r="F203" s="114">
        <v>0</v>
      </c>
      <c r="G203" s="115">
        <v>1500</v>
      </c>
    </row>
    <row r="204" spans="1:7">
      <c r="A204" s="116">
        <v>2082102</v>
      </c>
      <c r="B204" s="119" t="s">
        <v>1278</v>
      </c>
      <c r="C204" s="114">
        <f t="shared" si="3"/>
        <v>123.7</v>
      </c>
      <c r="D204" s="114">
        <v>0</v>
      </c>
      <c r="E204" s="114">
        <v>0</v>
      </c>
      <c r="F204" s="114">
        <v>0</v>
      </c>
      <c r="G204" s="115">
        <v>123.7</v>
      </c>
    </row>
    <row r="205" spans="1:7">
      <c r="A205" s="116">
        <v>20825</v>
      </c>
      <c r="B205" s="118" t="s">
        <v>1279</v>
      </c>
      <c r="C205" s="114">
        <f t="shared" si="3"/>
        <v>38</v>
      </c>
      <c r="D205" s="114">
        <v>0</v>
      </c>
      <c r="E205" s="114">
        <v>0</v>
      </c>
      <c r="F205" s="114">
        <v>0</v>
      </c>
      <c r="G205" s="115">
        <v>38</v>
      </c>
    </row>
    <row r="206" spans="1:7">
      <c r="A206" s="116">
        <v>2082501</v>
      </c>
      <c r="B206" s="119" t="s">
        <v>1280</v>
      </c>
      <c r="C206" s="114">
        <f t="shared" si="3"/>
        <v>38</v>
      </c>
      <c r="D206" s="114">
        <v>0</v>
      </c>
      <c r="E206" s="114">
        <v>0</v>
      </c>
      <c r="F206" s="114">
        <v>0</v>
      </c>
      <c r="G206" s="115">
        <v>38</v>
      </c>
    </row>
    <row r="207" spans="1:7">
      <c r="A207" s="116">
        <v>20826</v>
      </c>
      <c r="B207" s="118" t="s">
        <v>1281</v>
      </c>
      <c r="C207" s="114">
        <f t="shared" si="3"/>
        <v>3820</v>
      </c>
      <c r="D207" s="114">
        <v>0</v>
      </c>
      <c r="E207" s="114">
        <v>0</v>
      </c>
      <c r="F207" s="114">
        <v>0</v>
      </c>
      <c r="G207" s="115">
        <v>3820</v>
      </c>
    </row>
    <row r="208" spans="1:7">
      <c r="A208" s="116">
        <v>2082602</v>
      </c>
      <c r="B208" s="119" t="s">
        <v>1282</v>
      </c>
      <c r="C208" s="114">
        <f t="shared" si="3"/>
        <v>3820</v>
      </c>
      <c r="D208" s="114">
        <v>0</v>
      </c>
      <c r="E208" s="114">
        <v>0</v>
      </c>
      <c r="F208" s="114">
        <v>0</v>
      </c>
      <c r="G208" s="115">
        <v>3820</v>
      </c>
    </row>
    <row r="209" spans="1:7">
      <c r="A209" s="116">
        <v>20827</v>
      </c>
      <c r="B209" s="118" t="s">
        <v>1283</v>
      </c>
      <c r="C209" s="114">
        <f t="shared" si="3"/>
        <v>293</v>
      </c>
      <c r="D209" s="114">
        <v>0</v>
      </c>
      <c r="E209" s="114">
        <v>0</v>
      </c>
      <c r="F209" s="114">
        <v>0</v>
      </c>
      <c r="G209" s="115">
        <v>293</v>
      </c>
    </row>
    <row r="210" spans="1:7">
      <c r="A210" s="116">
        <v>2082799</v>
      </c>
      <c r="B210" s="119" t="s">
        <v>799</v>
      </c>
      <c r="C210" s="114">
        <f t="shared" si="3"/>
        <v>293</v>
      </c>
      <c r="D210" s="114">
        <v>0</v>
      </c>
      <c r="E210" s="114">
        <v>0</v>
      </c>
      <c r="F210" s="114">
        <v>0</v>
      </c>
      <c r="G210" s="115">
        <v>293</v>
      </c>
    </row>
    <row r="211" spans="1:7">
      <c r="A211" s="116">
        <v>20828</v>
      </c>
      <c r="B211" s="117" t="s">
        <v>1284</v>
      </c>
      <c r="C211" s="114">
        <f t="shared" si="3"/>
        <v>610.82</v>
      </c>
      <c r="D211" s="114">
        <v>368.25</v>
      </c>
      <c r="E211" s="114">
        <v>44.92</v>
      </c>
      <c r="F211" s="114">
        <v>0</v>
      </c>
      <c r="G211" s="115">
        <v>197.65</v>
      </c>
    </row>
    <row r="212" spans="1:7">
      <c r="A212" s="116">
        <v>2082801</v>
      </c>
      <c r="B212" s="118" t="s">
        <v>989</v>
      </c>
      <c r="C212" s="114">
        <f t="shared" si="3"/>
        <v>268.37</v>
      </c>
      <c r="D212" s="114">
        <v>240.37</v>
      </c>
      <c r="E212" s="114">
        <v>28</v>
      </c>
      <c r="F212" s="114">
        <v>0</v>
      </c>
      <c r="G212" s="115">
        <v>0</v>
      </c>
    </row>
    <row r="213" spans="1:7">
      <c r="A213" s="116">
        <v>2082804</v>
      </c>
      <c r="B213" s="119" t="s">
        <v>801</v>
      </c>
      <c r="C213" s="114">
        <f t="shared" si="3"/>
        <v>100</v>
      </c>
      <c r="D213" s="114">
        <v>0</v>
      </c>
      <c r="E213" s="114">
        <v>0</v>
      </c>
      <c r="F213" s="114">
        <v>0</v>
      </c>
      <c r="G213" s="115">
        <v>100</v>
      </c>
    </row>
    <row r="214" spans="1:7">
      <c r="A214" s="116">
        <v>2082850</v>
      </c>
      <c r="B214" s="119" t="s">
        <v>754</v>
      </c>
      <c r="C214" s="114">
        <f t="shared" si="3"/>
        <v>150.06</v>
      </c>
      <c r="D214" s="114">
        <v>104.78</v>
      </c>
      <c r="E214" s="114">
        <v>12.63</v>
      </c>
      <c r="F214" s="114">
        <v>0</v>
      </c>
      <c r="G214" s="115">
        <v>32.65</v>
      </c>
    </row>
    <row r="215" spans="1:7">
      <c r="A215" s="116">
        <v>2082899</v>
      </c>
      <c r="B215" s="119" t="s">
        <v>802</v>
      </c>
      <c r="C215" s="114">
        <f t="shared" si="3"/>
        <v>92.39</v>
      </c>
      <c r="D215" s="114">
        <v>23.1</v>
      </c>
      <c r="E215" s="114">
        <v>4.29</v>
      </c>
      <c r="F215" s="114">
        <v>0</v>
      </c>
      <c r="G215" s="115">
        <v>65</v>
      </c>
    </row>
    <row r="216" spans="1:7">
      <c r="A216" s="116">
        <v>20830</v>
      </c>
      <c r="B216" s="117" t="s">
        <v>803</v>
      </c>
      <c r="C216" s="114">
        <f t="shared" si="3"/>
        <v>800</v>
      </c>
      <c r="D216" s="114">
        <v>0</v>
      </c>
      <c r="E216" s="114">
        <v>0</v>
      </c>
      <c r="F216" s="114">
        <v>0</v>
      </c>
      <c r="G216" s="115">
        <v>800</v>
      </c>
    </row>
    <row r="217" spans="1:7">
      <c r="A217" s="116">
        <v>2083001</v>
      </c>
      <c r="B217" s="119" t="s">
        <v>1285</v>
      </c>
      <c r="C217" s="114">
        <f t="shared" si="3"/>
        <v>300</v>
      </c>
      <c r="D217" s="114">
        <v>0</v>
      </c>
      <c r="E217" s="114">
        <v>0</v>
      </c>
      <c r="F217" s="114">
        <v>0</v>
      </c>
      <c r="G217" s="115">
        <v>300</v>
      </c>
    </row>
    <row r="218" spans="1:7">
      <c r="A218" s="116">
        <v>2083099</v>
      </c>
      <c r="B218" s="118" t="s">
        <v>1286</v>
      </c>
      <c r="C218" s="114">
        <f t="shared" si="3"/>
        <v>500</v>
      </c>
      <c r="D218" s="114">
        <v>0</v>
      </c>
      <c r="E218" s="114">
        <v>0</v>
      </c>
      <c r="F218" s="114">
        <v>0</v>
      </c>
      <c r="G218" s="115">
        <v>500</v>
      </c>
    </row>
    <row r="219" spans="1:7">
      <c r="A219" s="116">
        <v>210</v>
      </c>
      <c r="B219" s="117" t="s">
        <v>238</v>
      </c>
      <c r="C219" s="114">
        <f t="shared" si="3"/>
        <v>42783.79</v>
      </c>
      <c r="D219" s="114">
        <v>12158.39</v>
      </c>
      <c r="E219" s="114">
        <v>470.68</v>
      </c>
      <c r="F219" s="114">
        <v>107.8</v>
      </c>
      <c r="G219" s="115">
        <f>21584.92-200+13462-4800</f>
        <v>30046.92</v>
      </c>
    </row>
    <row r="220" spans="1:7">
      <c r="A220" s="116">
        <v>21001</v>
      </c>
      <c r="B220" s="117" t="s">
        <v>1287</v>
      </c>
      <c r="C220" s="114">
        <f t="shared" si="3"/>
        <v>3739.03</v>
      </c>
      <c r="D220" s="114">
        <v>1732.77</v>
      </c>
      <c r="E220" s="114">
        <v>152.91</v>
      </c>
      <c r="F220" s="114">
        <v>19.43</v>
      </c>
      <c r="G220" s="115">
        <v>1833.92</v>
      </c>
    </row>
    <row r="221" spans="1:7">
      <c r="A221" s="116">
        <v>2100199</v>
      </c>
      <c r="B221" s="118" t="s">
        <v>1288</v>
      </c>
      <c r="C221" s="114">
        <f t="shared" si="3"/>
        <v>3739.03</v>
      </c>
      <c r="D221" s="114">
        <v>1732.77</v>
      </c>
      <c r="E221" s="114">
        <v>152.91</v>
      </c>
      <c r="F221" s="114">
        <v>19.43</v>
      </c>
      <c r="G221" s="115">
        <v>1833.92</v>
      </c>
    </row>
    <row r="222" spans="1:7">
      <c r="A222" s="116">
        <v>21002</v>
      </c>
      <c r="B222" s="117" t="s">
        <v>808</v>
      </c>
      <c r="C222" s="114">
        <f t="shared" si="3"/>
        <v>4861.58</v>
      </c>
      <c r="D222" s="114">
        <v>2008.5</v>
      </c>
      <c r="E222" s="114">
        <v>0</v>
      </c>
      <c r="F222" s="114">
        <v>40.08</v>
      </c>
      <c r="G222" s="115">
        <v>2813</v>
      </c>
    </row>
    <row r="223" spans="1:7">
      <c r="A223" s="116">
        <v>2100201</v>
      </c>
      <c r="B223" s="117" t="s">
        <v>1289</v>
      </c>
      <c r="C223" s="114">
        <f t="shared" si="3"/>
        <v>3085.58</v>
      </c>
      <c r="D223" s="114">
        <v>1345.5</v>
      </c>
      <c r="E223" s="114">
        <v>0</v>
      </c>
      <c r="F223" s="114">
        <v>40.08</v>
      </c>
      <c r="G223" s="115">
        <v>1700</v>
      </c>
    </row>
    <row r="224" spans="1:7">
      <c r="A224" s="116">
        <v>2100202</v>
      </c>
      <c r="B224" s="118" t="s">
        <v>1290</v>
      </c>
      <c r="C224" s="114">
        <f t="shared" si="3"/>
        <v>1776</v>
      </c>
      <c r="D224" s="114">
        <v>663</v>
      </c>
      <c r="E224" s="114">
        <v>0</v>
      </c>
      <c r="F224" s="114">
        <v>0</v>
      </c>
      <c r="G224" s="115">
        <v>1113</v>
      </c>
    </row>
    <row r="225" spans="1:7">
      <c r="A225" s="116">
        <v>21003</v>
      </c>
      <c r="B225" s="117" t="s">
        <v>1291</v>
      </c>
      <c r="C225" s="114">
        <f t="shared" si="3"/>
        <v>6817.19</v>
      </c>
      <c r="D225" s="114">
        <v>6139.85</v>
      </c>
      <c r="E225" s="114">
        <v>0</v>
      </c>
      <c r="F225" s="114">
        <v>11.34</v>
      </c>
      <c r="G225" s="115">
        <v>666</v>
      </c>
    </row>
    <row r="226" spans="1:7">
      <c r="A226" s="116">
        <v>2100301</v>
      </c>
      <c r="B226" s="118" t="s">
        <v>1292</v>
      </c>
      <c r="C226" s="114">
        <f t="shared" si="3"/>
        <v>536.6</v>
      </c>
      <c r="D226" s="114">
        <v>536.6</v>
      </c>
      <c r="E226" s="114">
        <v>0</v>
      </c>
      <c r="F226" s="114">
        <v>0</v>
      </c>
      <c r="G226" s="115">
        <v>0</v>
      </c>
    </row>
    <row r="227" spans="1:7">
      <c r="A227" s="116">
        <v>2100302</v>
      </c>
      <c r="B227" s="119" t="s">
        <v>813</v>
      </c>
      <c r="C227" s="114">
        <f t="shared" si="3"/>
        <v>5614.59</v>
      </c>
      <c r="D227" s="114">
        <v>5603.25</v>
      </c>
      <c r="E227" s="114">
        <v>0</v>
      </c>
      <c r="F227" s="114">
        <v>11.34</v>
      </c>
      <c r="G227" s="115">
        <v>0</v>
      </c>
    </row>
    <row r="228" spans="1:7">
      <c r="A228" s="116">
        <v>2100399</v>
      </c>
      <c r="B228" s="119" t="s">
        <v>1293</v>
      </c>
      <c r="C228" s="114">
        <f t="shared" si="3"/>
        <v>666</v>
      </c>
      <c r="D228" s="114">
        <v>0</v>
      </c>
      <c r="E228" s="114">
        <v>0</v>
      </c>
      <c r="F228" s="114">
        <v>0</v>
      </c>
      <c r="G228" s="115">
        <v>666</v>
      </c>
    </row>
    <row r="229" spans="1:7">
      <c r="A229" s="116">
        <v>21004</v>
      </c>
      <c r="B229" s="118" t="s">
        <v>1294</v>
      </c>
      <c r="C229" s="114">
        <f t="shared" si="3"/>
        <v>16578.9</v>
      </c>
      <c r="D229" s="114">
        <v>2277.27</v>
      </c>
      <c r="E229" s="114">
        <v>222.77</v>
      </c>
      <c r="F229" s="114">
        <v>36.95</v>
      </c>
      <c r="G229" s="115">
        <f>5579.91-200+13462-4800</f>
        <v>14041.91</v>
      </c>
    </row>
    <row r="230" spans="1:7">
      <c r="A230" s="116">
        <v>2100401</v>
      </c>
      <c r="B230" s="119" t="s">
        <v>816</v>
      </c>
      <c r="C230" s="114">
        <f t="shared" si="3"/>
        <v>1052.44</v>
      </c>
      <c r="D230" s="114">
        <v>899.4</v>
      </c>
      <c r="E230" s="114">
        <v>104.56</v>
      </c>
      <c r="F230" s="114">
        <v>16.48</v>
      </c>
      <c r="G230" s="115">
        <v>32</v>
      </c>
    </row>
    <row r="231" spans="1:7">
      <c r="A231" s="116">
        <v>2100402</v>
      </c>
      <c r="B231" s="119" t="s">
        <v>817</v>
      </c>
      <c r="C231" s="114">
        <f t="shared" si="3"/>
        <v>720.53</v>
      </c>
      <c r="D231" s="114">
        <v>632.97</v>
      </c>
      <c r="E231" s="114">
        <v>55.45</v>
      </c>
      <c r="F231" s="114">
        <v>12.91</v>
      </c>
      <c r="G231" s="115">
        <v>19.2</v>
      </c>
    </row>
    <row r="232" spans="1:7">
      <c r="A232" s="116">
        <v>2100403</v>
      </c>
      <c r="B232" s="119" t="s">
        <v>1295</v>
      </c>
      <c r="C232" s="114">
        <f t="shared" si="3"/>
        <v>1365.72</v>
      </c>
      <c r="D232" s="114">
        <v>744.9</v>
      </c>
      <c r="E232" s="114">
        <v>62.76</v>
      </c>
      <c r="F232" s="114">
        <v>7.56</v>
      </c>
      <c r="G232" s="115">
        <v>550.5</v>
      </c>
    </row>
    <row r="233" spans="1:7">
      <c r="A233" s="116">
        <v>2100408</v>
      </c>
      <c r="B233" s="118" t="s">
        <v>1296</v>
      </c>
      <c r="C233" s="114">
        <f t="shared" si="3"/>
        <v>2046</v>
      </c>
      <c r="D233" s="114">
        <v>0</v>
      </c>
      <c r="E233" s="114">
        <v>0</v>
      </c>
      <c r="F233" s="114">
        <v>0</v>
      </c>
      <c r="G233" s="115">
        <v>2046</v>
      </c>
    </row>
    <row r="234" spans="1:7">
      <c r="A234" s="116">
        <v>2100409</v>
      </c>
      <c r="B234" s="119" t="s">
        <v>820</v>
      </c>
      <c r="C234" s="114">
        <f t="shared" si="3"/>
        <v>1782.21</v>
      </c>
      <c r="D234" s="114">
        <v>0</v>
      </c>
      <c r="E234" s="114">
        <v>0</v>
      </c>
      <c r="F234" s="114">
        <v>0</v>
      </c>
      <c r="G234" s="115">
        <v>1782.21</v>
      </c>
    </row>
    <row r="235" spans="1:7">
      <c r="A235" s="116">
        <v>2100410</v>
      </c>
      <c r="B235" s="119" t="s">
        <v>821</v>
      </c>
      <c r="C235" s="114">
        <f t="shared" si="3"/>
        <v>800</v>
      </c>
      <c r="D235" s="114">
        <v>0</v>
      </c>
      <c r="E235" s="114">
        <v>0</v>
      </c>
      <c r="F235" s="114">
        <v>0</v>
      </c>
      <c r="G235" s="115">
        <f>1000-200</f>
        <v>800</v>
      </c>
    </row>
    <row r="236" spans="1:7">
      <c r="A236" s="116">
        <v>2100499</v>
      </c>
      <c r="B236" s="119" t="s">
        <v>822</v>
      </c>
      <c r="C236" s="114">
        <f t="shared" si="3"/>
        <v>8812</v>
      </c>
      <c r="D236" s="114">
        <v>0</v>
      </c>
      <c r="E236" s="114">
        <v>0</v>
      </c>
      <c r="F236" s="114">
        <v>0</v>
      </c>
      <c r="G236" s="115">
        <f>150+13462-4800</f>
        <v>8812</v>
      </c>
    </row>
    <row r="237" spans="1:7">
      <c r="A237" s="116">
        <v>21007</v>
      </c>
      <c r="B237" s="117" t="s">
        <v>823</v>
      </c>
      <c r="C237" s="114">
        <f t="shared" si="3"/>
        <v>517.09</v>
      </c>
      <c r="D237" s="114">
        <v>0</v>
      </c>
      <c r="E237" s="114">
        <v>95</v>
      </c>
      <c r="F237" s="114">
        <v>0</v>
      </c>
      <c r="G237" s="115">
        <v>422.09</v>
      </c>
    </row>
    <row r="238" spans="1:7">
      <c r="A238" s="116">
        <v>2100799</v>
      </c>
      <c r="B238" s="119" t="s">
        <v>824</v>
      </c>
      <c r="C238" s="114">
        <f t="shared" si="3"/>
        <v>517.09</v>
      </c>
      <c r="D238" s="114">
        <v>0</v>
      </c>
      <c r="E238" s="114">
        <v>95</v>
      </c>
      <c r="F238" s="114">
        <v>0</v>
      </c>
      <c r="G238" s="115">
        <v>422.09</v>
      </c>
    </row>
    <row r="239" spans="1:7">
      <c r="A239" s="116">
        <v>21011</v>
      </c>
      <c r="B239" s="117" t="s">
        <v>1297</v>
      </c>
      <c r="C239" s="114">
        <f t="shared" si="3"/>
        <v>210</v>
      </c>
      <c r="D239" s="114">
        <v>0</v>
      </c>
      <c r="E239" s="114">
        <v>0</v>
      </c>
      <c r="F239" s="114">
        <v>0</v>
      </c>
      <c r="G239" s="115">
        <v>210</v>
      </c>
    </row>
    <row r="240" spans="1:7">
      <c r="A240" s="116">
        <v>2101199</v>
      </c>
      <c r="B240" s="118" t="s">
        <v>1298</v>
      </c>
      <c r="C240" s="114">
        <f t="shared" si="3"/>
        <v>210</v>
      </c>
      <c r="D240" s="114">
        <v>0</v>
      </c>
      <c r="E240" s="114">
        <v>0</v>
      </c>
      <c r="F240" s="114">
        <v>0</v>
      </c>
      <c r="G240" s="115">
        <v>210</v>
      </c>
    </row>
    <row r="241" spans="1:7">
      <c r="A241" s="116">
        <v>21012</v>
      </c>
      <c r="B241" s="117" t="s">
        <v>1299</v>
      </c>
      <c r="C241" s="114">
        <f t="shared" si="3"/>
        <v>7900</v>
      </c>
      <c r="D241" s="114">
        <v>0</v>
      </c>
      <c r="E241" s="114">
        <v>0</v>
      </c>
      <c r="F241" s="114">
        <v>0</v>
      </c>
      <c r="G241" s="115">
        <v>7900</v>
      </c>
    </row>
    <row r="242" spans="1:7">
      <c r="A242" s="116">
        <v>2101202</v>
      </c>
      <c r="B242" s="118" t="s">
        <v>1300</v>
      </c>
      <c r="C242" s="114">
        <f t="shared" si="3"/>
        <v>7900</v>
      </c>
      <c r="D242" s="114">
        <v>0</v>
      </c>
      <c r="E242" s="114">
        <v>0</v>
      </c>
      <c r="F242" s="114">
        <v>0</v>
      </c>
      <c r="G242" s="115">
        <v>7900</v>
      </c>
    </row>
    <row r="243" spans="1:7">
      <c r="A243" s="116">
        <v>21013</v>
      </c>
      <c r="B243" s="117" t="s">
        <v>1301</v>
      </c>
      <c r="C243" s="114">
        <f t="shared" si="3"/>
        <v>1200</v>
      </c>
      <c r="D243" s="114">
        <v>0</v>
      </c>
      <c r="E243" s="114">
        <v>0</v>
      </c>
      <c r="F243" s="114">
        <v>0</v>
      </c>
      <c r="G243" s="115">
        <v>1200</v>
      </c>
    </row>
    <row r="244" spans="1:7">
      <c r="A244" s="116">
        <v>2101301</v>
      </c>
      <c r="B244" s="118" t="s">
        <v>1302</v>
      </c>
      <c r="C244" s="114">
        <f t="shared" si="3"/>
        <v>1200</v>
      </c>
      <c r="D244" s="114">
        <v>0</v>
      </c>
      <c r="E244" s="114">
        <v>0</v>
      </c>
      <c r="F244" s="114">
        <v>0</v>
      </c>
      <c r="G244" s="115">
        <v>1200</v>
      </c>
    </row>
    <row r="245" spans="1:7">
      <c r="A245" s="116">
        <v>21014</v>
      </c>
      <c r="B245" s="117" t="s">
        <v>1303</v>
      </c>
      <c r="C245" s="114">
        <f t="shared" si="3"/>
        <v>10</v>
      </c>
      <c r="D245" s="114">
        <v>0</v>
      </c>
      <c r="E245" s="114">
        <v>0</v>
      </c>
      <c r="F245" s="114">
        <v>0</v>
      </c>
      <c r="G245" s="115">
        <v>10</v>
      </c>
    </row>
    <row r="246" spans="1:7">
      <c r="A246" s="116">
        <v>2101499</v>
      </c>
      <c r="B246" s="118" t="s">
        <v>1304</v>
      </c>
      <c r="C246" s="114">
        <f t="shared" si="3"/>
        <v>10</v>
      </c>
      <c r="D246" s="114">
        <v>0</v>
      </c>
      <c r="E246" s="114">
        <v>0</v>
      </c>
      <c r="F246" s="114">
        <v>0</v>
      </c>
      <c r="G246" s="115">
        <v>10</v>
      </c>
    </row>
    <row r="247" spans="1:7">
      <c r="A247" s="116">
        <v>21099</v>
      </c>
      <c r="B247" s="117" t="s">
        <v>1305</v>
      </c>
      <c r="C247" s="114">
        <f t="shared" si="3"/>
        <v>950</v>
      </c>
      <c r="D247" s="114">
        <v>0</v>
      </c>
      <c r="E247" s="114">
        <v>0</v>
      </c>
      <c r="F247" s="114">
        <v>0</v>
      </c>
      <c r="G247" s="115">
        <v>950</v>
      </c>
    </row>
    <row r="248" spans="1:7">
      <c r="A248" s="116">
        <v>2109999</v>
      </c>
      <c r="B248" s="118" t="s">
        <v>1305</v>
      </c>
      <c r="C248" s="114">
        <f t="shared" si="3"/>
        <v>950</v>
      </c>
      <c r="D248" s="114">
        <v>0</v>
      </c>
      <c r="E248" s="114">
        <v>0</v>
      </c>
      <c r="F248" s="114">
        <v>0</v>
      </c>
      <c r="G248" s="115">
        <v>950</v>
      </c>
    </row>
    <row r="249" spans="1:7">
      <c r="A249" s="116">
        <v>211</v>
      </c>
      <c r="B249" s="117" t="s">
        <v>246</v>
      </c>
      <c r="C249" s="114">
        <f t="shared" si="3"/>
        <v>9043.56</v>
      </c>
      <c r="D249" s="114">
        <v>2617.46</v>
      </c>
      <c r="E249" s="114">
        <v>313.89</v>
      </c>
      <c r="F249" s="114">
        <v>5.02</v>
      </c>
      <c r="G249" s="115">
        <f>6507.19-400</f>
        <v>6107.19</v>
      </c>
    </row>
    <row r="250" spans="1:7">
      <c r="A250" s="116">
        <v>21101</v>
      </c>
      <c r="B250" s="118" t="s">
        <v>1306</v>
      </c>
      <c r="C250" s="114">
        <f t="shared" si="3"/>
        <v>4344.59</v>
      </c>
      <c r="D250" s="114">
        <v>2061.57</v>
      </c>
      <c r="E250" s="114">
        <v>244.78</v>
      </c>
      <c r="F250" s="114">
        <v>4.63</v>
      </c>
      <c r="G250" s="115">
        <v>2033.61</v>
      </c>
    </row>
    <row r="251" spans="1:7">
      <c r="A251" s="116">
        <v>2110101</v>
      </c>
      <c r="B251" s="119" t="s">
        <v>1307</v>
      </c>
      <c r="C251" s="114">
        <f t="shared" si="3"/>
        <v>827.72</v>
      </c>
      <c r="D251" s="114">
        <v>827.72</v>
      </c>
      <c r="E251" s="114">
        <v>0</v>
      </c>
      <c r="F251" s="114">
        <v>0</v>
      </c>
      <c r="G251" s="115">
        <v>0</v>
      </c>
    </row>
    <row r="252" spans="1:7">
      <c r="A252" s="116">
        <v>2110102</v>
      </c>
      <c r="B252" s="117" t="s">
        <v>1308</v>
      </c>
      <c r="C252" s="114">
        <f t="shared" si="3"/>
        <v>1553.26</v>
      </c>
      <c r="D252" s="114">
        <v>1233.85</v>
      </c>
      <c r="E252" s="114">
        <v>244.78</v>
      </c>
      <c r="F252" s="114">
        <v>4.63</v>
      </c>
      <c r="G252" s="115">
        <v>70</v>
      </c>
    </row>
    <row r="253" spans="1:7">
      <c r="A253" s="116">
        <v>2110104</v>
      </c>
      <c r="B253" s="118" t="s">
        <v>1309</v>
      </c>
      <c r="C253" s="114">
        <f t="shared" si="3"/>
        <v>366.09</v>
      </c>
      <c r="D253" s="114">
        <v>0</v>
      </c>
      <c r="E253" s="114">
        <v>0</v>
      </c>
      <c r="F253" s="114">
        <v>0</v>
      </c>
      <c r="G253" s="115">
        <v>366.09</v>
      </c>
    </row>
    <row r="254" spans="1:7">
      <c r="A254" s="116">
        <v>2110199</v>
      </c>
      <c r="B254" s="119" t="s">
        <v>838</v>
      </c>
      <c r="C254" s="114">
        <f t="shared" si="3"/>
        <v>1597.52</v>
      </c>
      <c r="D254" s="114">
        <v>0</v>
      </c>
      <c r="E254" s="114">
        <v>0</v>
      </c>
      <c r="F254" s="114">
        <v>0</v>
      </c>
      <c r="G254" s="115">
        <v>1597.52</v>
      </c>
    </row>
    <row r="255" spans="1:7">
      <c r="A255" s="116">
        <v>21102</v>
      </c>
      <c r="B255" s="117" t="s">
        <v>839</v>
      </c>
      <c r="C255" s="114">
        <f t="shared" si="3"/>
        <v>711.25</v>
      </c>
      <c r="D255" s="114">
        <v>378.85</v>
      </c>
      <c r="E255" s="114">
        <v>43.01</v>
      </c>
      <c r="F255" s="114">
        <v>0.39</v>
      </c>
      <c r="G255" s="115">
        <v>289</v>
      </c>
    </row>
    <row r="256" spans="1:7">
      <c r="A256" s="116">
        <v>2110203</v>
      </c>
      <c r="B256" s="119" t="s">
        <v>840</v>
      </c>
      <c r="C256" s="114">
        <f t="shared" si="3"/>
        <v>9</v>
      </c>
      <c r="D256" s="114">
        <v>0</v>
      </c>
      <c r="E256" s="114">
        <v>0</v>
      </c>
      <c r="F256" s="114">
        <v>0</v>
      </c>
      <c r="G256" s="115">
        <v>9</v>
      </c>
    </row>
    <row r="257" spans="1:7">
      <c r="A257" s="116">
        <v>2110299</v>
      </c>
      <c r="B257" s="119" t="s">
        <v>1310</v>
      </c>
      <c r="C257" s="114">
        <f t="shared" si="3"/>
        <v>702.25</v>
      </c>
      <c r="D257" s="114">
        <v>378.85</v>
      </c>
      <c r="E257" s="114">
        <v>43.01</v>
      </c>
      <c r="F257" s="114">
        <v>0.39</v>
      </c>
      <c r="G257" s="115">
        <v>280</v>
      </c>
    </row>
    <row r="258" spans="1:7">
      <c r="A258" s="116">
        <v>21103</v>
      </c>
      <c r="B258" s="118" t="s">
        <v>1311</v>
      </c>
      <c r="C258" s="114">
        <f t="shared" si="3"/>
        <v>1320.58</v>
      </c>
      <c r="D258" s="114">
        <v>0</v>
      </c>
      <c r="E258" s="114">
        <v>0</v>
      </c>
      <c r="F258" s="114">
        <v>0</v>
      </c>
      <c r="G258" s="115">
        <v>1320.58</v>
      </c>
    </row>
    <row r="259" spans="1:7">
      <c r="A259" s="116">
        <v>2110302</v>
      </c>
      <c r="B259" s="119" t="s">
        <v>1312</v>
      </c>
      <c r="C259" s="114">
        <f t="shared" si="3"/>
        <v>222</v>
      </c>
      <c r="D259" s="114">
        <v>0</v>
      </c>
      <c r="E259" s="114">
        <v>0</v>
      </c>
      <c r="F259" s="114">
        <v>0</v>
      </c>
      <c r="G259" s="115">
        <v>222</v>
      </c>
    </row>
    <row r="260" spans="1:7">
      <c r="A260" s="116">
        <v>2110399</v>
      </c>
      <c r="B260" s="118" t="s">
        <v>1313</v>
      </c>
      <c r="C260" s="114">
        <f t="shared" si="3"/>
        <v>1098.58</v>
      </c>
      <c r="D260" s="114">
        <v>0</v>
      </c>
      <c r="E260" s="114">
        <v>0</v>
      </c>
      <c r="F260" s="114">
        <v>0</v>
      </c>
      <c r="G260" s="115">
        <v>1098.58</v>
      </c>
    </row>
    <row r="261" spans="1:7">
      <c r="A261" s="116">
        <v>21104</v>
      </c>
      <c r="B261" s="117" t="s">
        <v>845</v>
      </c>
      <c r="C261" s="114">
        <f t="shared" si="3"/>
        <v>1620</v>
      </c>
      <c r="D261" s="114">
        <v>0</v>
      </c>
      <c r="E261" s="114">
        <v>0</v>
      </c>
      <c r="F261" s="114">
        <v>0</v>
      </c>
      <c r="G261" s="115">
        <f>2020-400</f>
        <v>1620</v>
      </c>
    </row>
    <row r="262" spans="1:7">
      <c r="A262" s="116">
        <v>2110401</v>
      </c>
      <c r="B262" s="119" t="s">
        <v>1314</v>
      </c>
      <c r="C262" s="114">
        <f t="shared" si="3"/>
        <v>160</v>
      </c>
      <c r="D262" s="114">
        <v>0</v>
      </c>
      <c r="E262" s="114">
        <v>0</v>
      </c>
      <c r="F262" s="114">
        <v>0</v>
      </c>
      <c r="G262" s="115">
        <v>160</v>
      </c>
    </row>
    <row r="263" spans="1:7">
      <c r="A263" s="116">
        <v>2110402</v>
      </c>
      <c r="B263" s="118" t="s">
        <v>1315</v>
      </c>
      <c r="C263" s="114">
        <f t="shared" ref="C263:C326" si="4">SUM(D263:G263)</f>
        <v>1450</v>
      </c>
      <c r="D263" s="114">
        <v>0</v>
      </c>
      <c r="E263" s="114">
        <v>0</v>
      </c>
      <c r="F263" s="114">
        <v>0</v>
      </c>
      <c r="G263" s="115">
        <f>1850-400</f>
        <v>1450</v>
      </c>
    </row>
    <row r="264" spans="1:7">
      <c r="A264" s="116">
        <v>2110499</v>
      </c>
      <c r="B264" s="119" t="s">
        <v>848</v>
      </c>
      <c r="C264" s="114">
        <f t="shared" si="4"/>
        <v>10</v>
      </c>
      <c r="D264" s="114">
        <v>0</v>
      </c>
      <c r="E264" s="114">
        <v>0</v>
      </c>
      <c r="F264" s="114">
        <v>0</v>
      </c>
      <c r="G264" s="115">
        <v>10</v>
      </c>
    </row>
    <row r="265" spans="1:7">
      <c r="A265" s="116">
        <v>21105</v>
      </c>
      <c r="B265" s="117" t="s">
        <v>849</v>
      </c>
      <c r="C265" s="114">
        <f t="shared" si="4"/>
        <v>120</v>
      </c>
      <c r="D265" s="114">
        <v>0</v>
      </c>
      <c r="E265" s="114">
        <v>0</v>
      </c>
      <c r="F265" s="114">
        <v>0</v>
      </c>
      <c r="G265" s="115">
        <v>120</v>
      </c>
    </row>
    <row r="266" spans="1:7">
      <c r="A266" s="116">
        <v>2110501</v>
      </c>
      <c r="B266" s="119" t="s">
        <v>1316</v>
      </c>
      <c r="C266" s="114">
        <f t="shared" si="4"/>
        <v>80</v>
      </c>
      <c r="D266" s="114">
        <v>0</v>
      </c>
      <c r="E266" s="114">
        <v>0</v>
      </c>
      <c r="F266" s="114">
        <v>0</v>
      </c>
      <c r="G266" s="115">
        <v>80</v>
      </c>
    </row>
    <row r="267" spans="1:7">
      <c r="A267" s="116">
        <v>2110599</v>
      </c>
      <c r="B267" s="118" t="s">
        <v>1317</v>
      </c>
      <c r="C267" s="114">
        <f t="shared" si="4"/>
        <v>40</v>
      </c>
      <c r="D267" s="114">
        <v>0</v>
      </c>
      <c r="E267" s="114">
        <v>0</v>
      </c>
      <c r="F267" s="114">
        <v>0</v>
      </c>
      <c r="G267" s="115">
        <v>40</v>
      </c>
    </row>
    <row r="268" spans="1:7">
      <c r="A268" s="116">
        <v>21199</v>
      </c>
      <c r="B268" s="117" t="s">
        <v>852</v>
      </c>
      <c r="C268" s="114">
        <f t="shared" si="4"/>
        <v>927.14</v>
      </c>
      <c r="D268" s="114">
        <v>177.04</v>
      </c>
      <c r="E268" s="114">
        <v>26.1</v>
      </c>
      <c r="F268" s="114">
        <v>0</v>
      </c>
      <c r="G268" s="115">
        <v>724</v>
      </c>
    </row>
    <row r="269" spans="1:7">
      <c r="A269" s="116">
        <v>2119999</v>
      </c>
      <c r="B269" s="119" t="s">
        <v>853</v>
      </c>
      <c r="C269" s="114">
        <f t="shared" si="4"/>
        <v>927.14</v>
      </c>
      <c r="D269" s="114">
        <v>177.04</v>
      </c>
      <c r="E269" s="114">
        <v>26.1</v>
      </c>
      <c r="F269" s="114">
        <v>0</v>
      </c>
      <c r="G269" s="115">
        <v>724</v>
      </c>
    </row>
    <row r="270" spans="1:7">
      <c r="A270" s="116">
        <v>212</v>
      </c>
      <c r="B270" s="117" t="s">
        <v>250</v>
      </c>
      <c r="C270" s="114">
        <f t="shared" si="4"/>
        <v>53676.71</v>
      </c>
      <c r="D270" s="114">
        <v>6654.97</v>
      </c>
      <c r="E270" s="114">
        <v>1187.22</v>
      </c>
      <c r="F270" s="114">
        <v>41.28</v>
      </c>
      <c r="G270" s="115">
        <f>51631.24-5838</f>
        <v>45793.24</v>
      </c>
    </row>
    <row r="271" spans="1:7">
      <c r="A271" s="116">
        <v>21201</v>
      </c>
      <c r="B271" s="117" t="s">
        <v>854</v>
      </c>
      <c r="C271" s="114">
        <f t="shared" si="4"/>
        <v>13887.66</v>
      </c>
      <c r="D271" s="114">
        <v>4118.39</v>
      </c>
      <c r="E271" s="114">
        <v>472.5</v>
      </c>
      <c r="F271" s="114">
        <v>32.92</v>
      </c>
      <c r="G271" s="115">
        <f>9863.85-600</f>
        <v>9263.85</v>
      </c>
    </row>
    <row r="272" spans="1:7">
      <c r="A272" s="116">
        <v>2120101</v>
      </c>
      <c r="B272" s="118" t="s">
        <v>855</v>
      </c>
      <c r="C272" s="114">
        <f t="shared" si="4"/>
        <v>3252.03</v>
      </c>
      <c r="D272" s="114">
        <v>2349.82</v>
      </c>
      <c r="E272" s="114">
        <v>240.6</v>
      </c>
      <c r="F272" s="114">
        <v>27.81</v>
      </c>
      <c r="G272" s="115">
        <v>633.8</v>
      </c>
    </row>
    <row r="273" spans="1:7">
      <c r="A273" s="116">
        <v>2120102</v>
      </c>
      <c r="B273" s="119" t="s">
        <v>856</v>
      </c>
      <c r="C273" s="114">
        <f t="shared" si="4"/>
        <v>10</v>
      </c>
      <c r="D273" s="114">
        <v>0</v>
      </c>
      <c r="E273" s="114">
        <v>0</v>
      </c>
      <c r="F273" s="114">
        <v>0</v>
      </c>
      <c r="G273" s="115">
        <v>10</v>
      </c>
    </row>
    <row r="274" spans="1:7">
      <c r="A274" s="116">
        <v>2120104</v>
      </c>
      <c r="B274" s="118" t="s">
        <v>1318</v>
      </c>
      <c r="C274" s="114">
        <f t="shared" si="4"/>
        <v>4185.41</v>
      </c>
      <c r="D274" s="114">
        <v>1283.14</v>
      </c>
      <c r="E274" s="114">
        <v>112.36</v>
      </c>
      <c r="F274" s="114">
        <v>1.51</v>
      </c>
      <c r="G274" s="115">
        <v>2788.4</v>
      </c>
    </row>
    <row r="275" spans="1:7">
      <c r="A275" s="116">
        <v>2120106</v>
      </c>
      <c r="B275" s="119" t="s">
        <v>1319</v>
      </c>
      <c r="C275" s="114">
        <f t="shared" si="4"/>
        <v>501.56</v>
      </c>
      <c r="D275" s="114">
        <v>251.58</v>
      </c>
      <c r="E275" s="114">
        <v>21.28</v>
      </c>
      <c r="F275" s="114">
        <v>0</v>
      </c>
      <c r="G275" s="115">
        <v>228.7</v>
      </c>
    </row>
    <row r="276" spans="1:7">
      <c r="A276" s="116">
        <v>2120199</v>
      </c>
      <c r="B276" s="117" t="s">
        <v>1320</v>
      </c>
      <c r="C276" s="114">
        <f t="shared" si="4"/>
        <v>5938.66</v>
      </c>
      <c r="D276" s="114">
        <v>233.85</v>
      </c>
      <c r="E276" s="114">
        <v>98.26</v>
      </c>
      <c r="F276" s="114">
        <v>3.6</v>
      </c>
      <c r="G276" s="115">
        <f>6202.95-600</f>
        <v>5602.95</v>
      </c>
    </row>
    <row r="277" spans="1:7">
      <c r="A277" s="116">
        <v>21202</v>
      </c>
      <c r="B277" s="118" t="s">
        <v>861</v>
      </c>
      <c r="C277" s="114">
        <f t="shared" si="4"/>
        <v>4489.76</v>
      </c>
      <c r="D277" s="114">
        <v>319.4</v>
      </c>
      <c r="E277" s="114">
        <v>269.8</v>
      </c>
      <c r="F277" s="114">
        <v>0.56</v>
      </c>
      <c r="G277" s="115">
        <f>4100-200</f>
        <v>3900</v>
      </c>
    </row>
    <row r="278" spans="1:7">
      <c r="A278" s="116">
        <v>2120201</v>
      </c>
      <c r="B278" s="119" t="s">
        <v>861</v>
      </c>
      <c r="C278" s="114">
        <f t="shared" si="4"/>
        <v>4489.76</v>
      </c>
      <c r="D278" s="114">
        <v>319.4</v>
      </c>
      <c r="E278" s="114">
        <v>269.8</v>
      </c>
      <c r="F278" s="114">
        <v>0.56</v>
      </c>
      <c r="G278" s="115">
        <f>4100-200</f>
        <v>3900</v>
      </c>
    </row>
    <row r="279" spans="1:7">
      <c r="A279" s="116">
        <v>21203</v>
      </c>
      <c r="B279" s="117" t="s">
        <v>862</v>
      </c>
      <c r="C279" s="114">
        <f t="shared" si="4"/>
        <v>17774.74</v>
      </c>
      <c r="D279" s="114">
        <v>973.79</v>
      </c>
      <c r="E279" s="114">
        <v>130.97</v>
      </c>
      <c r="F279" s="114">
        <v>0</v>
      </c>
      <c r="G279" s="115">
        <f>20269.98-3600</f>
        <v>16669.98</v>
      </c>
    </row>
    <row r="280" spans="1:7">
      <c r="A280" s="116">
        <v>2120303</v>
      </c>
      <c r="B280" s="119" t="s">
        <v>863</v>
      </c>
      <c r="C280" s="114">
        <f t="shared" si="4"/>
        <v>9190.56</v>
      </c>
      <c r="D280" s="114">
        <v>557.09</v>
      </c>
      <c r="E280" s="114">
        <v>0</v>
      </c>
      <c r="F280" s="114">
        <v>0</v>
      </c>
      <c r="G280" s="115">
        <f>11633.47-3000</f>
        <v>8633.47</v>
      </c>
    </row>
    <row r="281" spans="1:7">
      <c r="A281" s="116">
        <v>2120399</v>
      </c>
      <c r="B281" s="119" t="s">
        <v>1321</v>
      </c>
      <c r="C281" s="114">
        <f t="shared" si="4"/>
        <v>8584.18</v>
      </c>
      <c r="D281" s="114">
        <v>416.7</v>
      </c>
      <c r="E281" s="114">
        <v>130.97</v>
      </c>
      <c r="F281" s="114">
        <v>0</v>
      </c>
      <c r="G281" s="115">
        <f>8636.51-600</f>
        <v>8036.51</v>
      </c>
    </row>
    <row r="282" spans="1:7">
      <c r="A282" s="116">
        <v>21205</v>
      </c>
      <c r="B282" s="117" t="s">
        <v>865</v>
      </c>
      <c r="C282" s="114">
        <f t="shared" si="4"/>
        <v>13479.81</v>
      </c>
      <c r="D282" s="114">
        <v>881.59</v>
      </c>
      <c r="E282" s="114">
        <v>268.13</v>
      </c>
      <c r="F282" s="114">
        <v>7.15</v>
      </c>
      <c r="G282" s="115">
        <f>13760.94-1438</f>
        <v>12322.94</v>
      </c>
    </row>
    <row r="283" spans="1:7">
      <c r="A283" s="116">
        <v>2120501</v>
      </c>
      <c r="B283" s="119" t="s">
        <v>1322</v>
      </c>
      <c r="C283" s="114">
        <f t="shared" si="4"/>
        <v>13479.81</v>
      </c>
      <c r="D283" s="114">
        <v>881.59</v>
      </c>
      <c r="E283" s="114">
        <v>268.13</v>
      </c>
      <c r="F283" s="114">
        <v>7.15</v>
      </c>
      <c r="G283" s="115">
        <f>13760.94-1438</f>
        <v>12322.94</v>
      </c>
    </row>
    <row r="284" spans="1:7">
      <c r="A284" s="116">
        <v>21206</v>
      </c>
      <c r="B284" s="118" t="s">
        <v>867</v>
      </c>
      <c r="C284" s="114">
        <f t="shared" si="4"/>
        <v>508.67</v>
      </c>
      <c r="D284" s="114">
        <v>361.8</v>
      </c>
      <c r="E284" s="114">
        <v>45.82</v>
      </c>
      <c r="F284" s="114">
        <v>0.65</v>
      </c>
      <c r="G284" s="115">
        <v>100.4</v>
      </c>
    </row>
    <row r="285" spans="1:7">
      <c r="A285" s="116">
        <v>2120601</v>
      </c>
      <c r="B285" s="119" t="s">
        <v>867</v>
      </c>
      <c r="C285" s="114">
        <f t="shared" si="4"/>
        <v>508.67</v>
      </c>
      <c r="D285" s="114">
        <v>361.8</v>
      </c>
      <c r="E285" s="114">
        <v>45.82</v>
      </c>
      <c r="F285" s="114">
        <v>0.65</v>
      </c>
      <c r="G285" s="115">
        <v>100.4</v>
      </c>
    </row>
    <row r="286" spans="1:7">
      <c r="A286" s="116">
        <v>21208</v>
      </c>
      <c r="B286" s="118" t="s">
        <v>868</v>
      </c>
      <c r="C286" s="114">
        <f t="shared" si="4"/>
        <v>360</v>
      </c>
      <c r="D286" s="114">
        <v>0</v>
      </c>
      <c r="E286" s="114">
        <v>0</v>
      </c>
      <c r="F286" s="114">
        <v>0</v>
      </c>
      <c r="G286" s="115">
        <v>360</v>
      </c>
    </row>
    <row r="287" spans="1:7">
      <c r="A287" s="116">
        <v>2120804</v>
      </c>
      <c r="B287" s="119" t="s">
        <v>869</v>
      </c>
      <c r="C287" s="114">
        <f t="shared" si="4"/>
        <v>360</v>
      </c>
      <c r="D287" s="114">
        <v>0</v>
      </c>
      <c r="E287" s="114">
        <v>0</v>
      </c>
      <c r="F287" s="114">
        <v>0</v>
      </c>
      <c r="G287" s="115">
        <v>360</v>
      </c>
    </row>
    <row r="288" spans="1:7">
      <c r="A288" s="116">
        <v>21214</v>
      </c>
      <c r="B288" s="117" t="s">
        <v>1323</v>
      </c>
      <c r="C288" s="114">
        <f t="shared" si="4"/>
        <v>50</v>
      </c>
      <c r="D288" s="114">
        <v>0</v>
      </c>
      <c r="E288" s="114">
        <v>0</v>
      </c>
      <c r="F288" s="114">
        <v>0</v>
      </c>
      <c r="G288" s="115">
        <v>50</v>
      </c>
    </row>
    <row r="289" spans="1:7">
      <c r="A289" s="116">
        <v>2121499</v>
      </c>
      <c r="B289" s="118" t="s">
        <v>1324</v>
      </c>
      <c r="C289" s="114">
        <f t="shared" si="4"/>
        <v>50</v>
      </c>
      <c r="D289" s="114">
        <v>0</v>
      </c>
      <c r="E289" s="114">
        <v>0</v>
      </c>
      <c r="F289" s="114">
        <v>0</v>
      </c>
      <c r="G289" s="115">
        <v>50</v>
      </c>
    </row>
    <row r="290" spans="1:7">
      <c r="A290" s="116">
        <v>21299</v>
      </c>
      <c r="B290" s="117" t="s">
        <v>1325</v>
      </c>
      <c r="C290" s="114">
        <f t="shared" si="4"/>
        <v>3126.07</v>
      </c>
      <c r="D290" s="114">
        <v>0</v>
      </c>
      <c r="E290" s="114">
        <v>0</v>
      </c>
      <c r="F290" s="114">
        <v>0</v>
      </c>
      <c r="G290" s="115">
        <v>3126.07</v>
      </c>
    </row>
    <row r="291" spans="1:7">
      <c r="A291" s="116">
        <v>2129999</v>
      </c>
      <c r="B291" s="118" t="s">
        <v>1325</v>
      </c>
      <c r="C291" s="114">
        <f t="shared" si="4"/>
        <v>3126.07</v>
      </c>
      <c r="D291" s="114">
        <v>0</v>
      </c>
      <c r="E291" s="114">
        <v>0</v>
      </c>
      <c r="F291" s="114">
        <v>0</v>
      </c>
      <c r="G291" s="115">
        <v>3126.07</v>
      </c>
    </row>
    <row r="292" spans="1:7">
      <c r="A292" s="116">
        <v>213</v>
      </c>
      <c r="B292" s="117" t="s">
        <v>254</v>
      </c>
      <c r="C292" s="114">
        <f t="shared" si="4"/>
        <v>44672.77</v>
      </c>
      <c r="D292" s="114">
        <v>7757.28</v>
      </c>
      <c r="E292" s="114">
        <v>1360.82</v>
      </c>
      <c r="F292" s="114">
        <v>170.61</v>
      </c>
      <c r="G292" s="115">
        <f>35784.06-400</f>
        <v>35384.06</v>
      </c>
    </row>
    <row r="293" spans="1:7">
      <c r="A293" s="116">
        <v>21301</v>
      </c>
      <c r="B293" s="118" t="s">
        <v>873</v>
      </c>
      <c r="C293" s="114">
        <f t="shared" si="4"/>
        <v>17021.61</v>
      </c>
      <c r="D293" s="114">
        <v>5044.23</v>
      </c>
      <c r="E293" s="114">
        <v>868.88</v>
      </c>
      <c r="F293" s="114">
        <v>54.11</v>
      </c>
      <c r="G293" s="115">
        <f>11454.39-400</f>
        <v>11054.39</v>
      </c>
    </row>
    <row r="294" spans="1:7">
      <c r="A294" s="116">
        <v>2130101</v>
      </c>
      <c r="B294" s="119" t="s">
        <v>874</v>
      </c>
      <c r="C294" s="114">
        <f t="shared" si="4"/>
        <v>1396.91</v>
      </c>
      <c r="D294" s="114">
        <v>1188.74</v>
      </c>
      <c r="E294" s="114">
        <v>121.97</v>
      </c>
      <c r="F294" s="114">
        <v>27.01</v>
      </c>
      <c r="G294" s="115">
        <v>59.19</v>
      </c>
    </row>
    <row r="295" spans="1:7">
      <c r="A295" s="116">
        <v>2130103</v>
      </c>
      <c r="B295" s="117" t="s">
        <v>1326</v>
      </c>
      <c r="C295" s="114">
        <f t="shared" si="4"/>
        <v>5.68</v>
      </c>
      <c r="D295" s="114">
        <v>4</v>
      </c>
      <c r="E295" s="114">
        <v>0</v>
      </c>
      <c r="F295" s="114">
        <v>1.68</v>
      </c>
      <c r="G295" s="115">
        <v>0</v>
      </c>
    </row>
    <row r="296" spans="1:7">
      <c r="A296" s="116">
        <v>2130104</v>
      </c>
      <c r="B296" s="118" t="s">
        <v>1327</v>
      </c>
      <c r="C296" s="114">
        <f t="shared" si="4"/>
        <v>4695.27</v>
      </c>
      <c r="D296" s="114">
        <v>3851.49</v>
      </c>
      <c r="E296" s="114">
        <v>343.41</v>
      </c>
      <c r="F296" s="114">
        <v>25.42</v>
      </c>
      <c r="G296" s="115">
        <v>474.95</v>
      </c>
    </row>
    <row r="297" spans="1:7">
      <c r="A297" s="116">
        <v>2130106</v>
      </c>
      <c r="B297" s="119" t="s">
        <v>877</v>
      </c>
      <c r="C297" s="114">
        <f t="shared" si="4"/>
        <v>136</v>
      </c>
      <c r="D297" s="114">
        <v>0</v>
      </c>
      <c r="E297" s="114">
        <v>0</v>
      </c>
      <c r="F297" s="114">
        <v>0</v>
      </c>
      <c r="G297" s="115">
        <v>136</v>
      </c>
    </row>
    <row r="298" spans="1:7">
      <c r="A298" s="116">
        <v>2130108</v>
      </c>
      <c r="B298" s="119" t="s">
        <v>878</v>
      </c>
      <c r="C298" s="114">
        <f t="shared" si="4"/>
        <v>296.5</v>
      </c>
      <c r="D298" s="114">
        <v>0</v>
      </c>
      <c r="E298" s="114">
        <v>0</v>
      </c>
      <c r="F298" s="114">
        <v>0</v>
      </c>
      <c r="G298" s="115">
        <v>296.5</v>
      </c>
    </row>
    <row r="299" spans="1:7">
      <c r="A299" s="116">
        <v>2130109</v>
      </c>
      <c r="B299" s="119" t="s">
        <v>879</v>
      </c>
      <c r="C299" s="114">
        <f t="shared" si="4"/>
        <v>68</v>
      </c>
      <c r="D299" s="114">
        <v>0</v>
      </c>
      <c r="E299" s="114">
        <v>0</v>
      </c>
      <c r="F299" s="114">
        <v>0</v>
      </c>
      <c r="G299" s="115">
        <v>68</v>
      </c>
    </row>
    <row r="300" spans="1:7">
      <c r="A300" s="116">
        <v>2130110</v>
      </c>
      <c r="B300" s="119" t="s">
        <v>880</v>
      </c>
      <c r="C300" s="114">
        <f t="shared" si="4"/>
        <v>74</v>
      </c>
      <c r="D300" s="114">
        <v>0</v>
      </c>
      <c r="E300" s="114">
        <v>0</v>
      </c>
      <c r="F300" s="114">
        <v>0</v>
      </c>
      <c r="G300" s="115">
        <v>74</v>
      </c>
    </row>
    <row r="301" spans="1:7">
      <c r="A301" s="116">
        <v>2130112</v>
      </c>
      <c r="B301" s="119" t="s">
        <v>881</v>
      </c>
      <c r="C301" s="114">
        <f t="shared" si="4"/>
        <v>413</v>
      </c>
      <c r="D301" s="114">
        <v>0</v>
      </c>
      <c r="E301" s="114">
        <v>0</v>
      </c>
      <c r="F301" s="114">
        <v>0</v>
      </c>
      <c r="G301" s="115">
        <v>413</v>
      </c>
    </row>
    <row r="302" spans="1:7">
      <c r="A302" s="116">
        <v>2130121</v>
      </c>
      <c r="B302" s="119" t="s">
        <v>882</v>
      </c>
      <c r="C302" s="114">
        <f t="shared" si="4"/>
        <v>90</v>
      </c>
      <c r="D302" s="114">
        <v>0</v>
      </c>
      <c r="E302" s="114">
        <v>0</v>
      </c>
      <c r="F302" s="114">
        <v>0</v>
      </c>
      <c r="G302" s="115">
        <v>90</v>
      </c>
    </row>
    <row r="303" spans="1:7">
      <c r="A303" s="116">
        <v>2130122</v>
      </c>
      <c r="B303" s="119" t="s">
        <v>883</v>
      </c>
      <c r="C303" s="114">
        <f t="shared" si="4"/>
        <v>500</v>
      </c>
      <c r="D303" s="114">
        <v>0</v>
      </c>
      <c r="E303" s="114">
        <v>0</v>
      </c>
      <c r="F303" s="114">
        <v>0</v>
      </c>
      <c r="G303" s="115">
        <v>500</v>
      </c>
    </row>
    <row r="304" spans="1:7">
      <c r="A304" s="116">
        <v>2130124</v>
      </c>
      <c r="B304" s="119" t="s">
        <v>884</v>
      </c>
      <c r="C304" s="114">
        <f t="shared" si="4"/>
        <v>40</v>
      </c>
      <c r="D304" s="114">
        <v>0</v>
      </c>
      <c r="E304" s="114">
        <v>0</v>
      </c>
      <c r="F304" s="114">
        <v>0</v>
      </c>
      <c r="G304" s="115">
        <v>40</v>
      </c>
    </row>
    <row r="305" spans="1:7">
      <c r="A305" s="116">
        <v>2130126</v>
      </c>
      <c r="B305" s="119" t="s">
        <v>885</v>
      </c>
      <c r="C305" s="114">
        <f t="shared" si="4"/>
        <v>1633</v>
      </c>
      <c r="D305" s="114">
        <v>0</v>
      </c>
      <c r="E305" s="114">
        <v>3.5</v>
      </c>
      <c r="F305" s="114">
        <v>0</v>
      </c>
      <c r="G305" s="115">
        <v>1629.5</v>
      </c>
    </row>
    <row r="306" spans="1:7">
      <c r="A306" s="116">
        <v>2130135</v>
      </c>
      <c r="B306" s="119" t="s">
        <v>886</v>
      </c>
      <c r="C306" s="114">
        <f t="shared" si="4"/>
        <v>376.04</v>
      </c>
      <c r="D306" s="114">
        <v>0</v>
      </c>
      <c r="E306" s="114">
        <v>0</v>
      </c>
      <c r="F306" s="114">
        <v>0</v>
      </c>
      <c r="G306" s="115">
        <v>376.04</v>
      </c>
    </row>
    <row r="307" spans="1:7">
      <c r="A307" s="116">
        <v>2130142</v>
      </c>
      <c r="B307" s="119" t="s">
        <v>1328</v>
      </c>
      <c r="C307" s="114">
        <f t="shared" si="4"/>
        <v>1150</v>
      </c>
      <c r="D307" s="114">
        <v>0</v>
      </c>
      <c r="E307" s="114">
        <v>0</v>
      </c>
      <c r="F307" s="114">
        <v>0</v>
      </c>
      <c r="G307" s="115">
        <f>1550-400</f>
        <v>1150</v>
      </c>
    </row>
    <row r="308" spans="1:7">
      <c r="A308" s="116">
        <v>2130152</v>
      </c>
      <c r="B308" s="119" t="s">
        <v>888</v>
      </c>
      <c r="C308" s="114">
        <f t="shared" si="4"/>
        <v>107.21</v>
      </c>
      <c r="D308" s="114">
        <v>0</v>
      </c>
      <c r="E308" s="114">
        <v>0</v>
      </c>
      <c r="F308" s="114">
        <v>0</v>
      </c>
      <c r="G308" s="115">
        <v>107.21</v>
      </c>
    </row>
    <row r="309" spans="1:7">
      <c r="A309" s="116">
        <v>2130153</v>
      </c>
      <c r="B309" s="119" t="s">
        <v>889</v>
      </c>
      <c r="C309" s="114">
        <f t="shared" si="4"/>
        <v>4370</v>
      </c>
      <c r="D309" s="114">
        <v>0</v>
      </c>
      <c r="E309" s="114">
        <v>0</v>
      </c>
      <c r="F309" s="114">
        <v>0</v>
      </c>
      <c r="G309" s="115">
        <v>4370</v>
      </c>
    </row>
    <row r="310" spans="1:7">
      <c r="A310" s="116">
        <v>2130199</v>
      </c>
      <c r="B310" s="118" t="s">
        <v>1329</v>
      </c>
      <c r="C310" s="114">
        <f t="shared" si="4"/>
        <v>1670</v>
      </c>
      <c r="D310" s="114">
        <v>0</v>
      </c>
      <c r="E310" s="114">
        <v>400</v>
      </c>
      <c r="F310" s="114">
        <v>0</v>
      </c>
      <c r="G310" s="115">
        <v>1270</v>
      </c>
    </row>
    <row r="311" spans="1:7">
      <c r="A311" s="116">
        <v>21302</v>
      </c>
      <c r="B311" s="117" t="s">
        <v>891</v>
      </c>
      <c r="C311" s="114">
        <f t="shared" si="4"/>
        <v>603.66</v>
      </c>
      <c r="D311" s="114">
        <v>203.94</v>
      </c>
      <c r="E311" s="114">
        <v>33.72</v>
      </c>
      <c r="F311" s="114">
        <v>0</v>
      </c>
      <c r="G311" s="115">
        <v>366</v>
      </c>
    </row>
    <row r="312" spans="1:7">
      <c r="A312" s="116">
        <v>2130205</v>
      </c>
      <c r="B312" s="119" t="s">
        <v>892</v>
      </c>
      <c r="C312" s="114">
        <f t="shared" si="4"/>
        <v>150</v>
      </c>
      <c r="D312" s="114">
        <v>0</v>
      </c>
      <c r="E312" s="114">
        <v>0</v>
      </c>
      <c r="F312" s="114">
        <v>0</v>
      </c>
      <c r="G312" s="115">
        <v>150</v>
      </c>
    </row>
    <row r="313" spans="1:7">
      <c r="A313" s="116">
        <v>2130207</v>
      </c>
      <c r="B313" s="119" t="s">
        <v>893</v>
      </c>
      <c r="C313" s="114">
        <f t="shared" si="4"/>
        <v>20</v>
      </c>
      <c r="D313" s="114">
        <v>0</v>
      </c>
      <c r="E313" s="114">
        <v>0</v>
      </c>
      <c r="F313" s="114">
        <v>0</v>
      </c>
      <c r="G313" s="115">
        <v>20</v>
      </c>
    </row>
    <row r="314" spans="1:7">
      <c r="A314" s="116">
        <v>2130210</v>
      </c>
      <c r="B314" s="119" t="s">
        <v>895</v>
      </c>
      <c r="C314" s="114">
        <f t="shared" si="4"/>
        <v>21</v>
      </c>
      <c r="D314" s="114">
        <v>0</v>
      </c>
      <c r="E314" s="114">
        <v>0</v>
      </c>
      <c r="F314" s="114">
        <v>0</v>
      </c>
      <c r="G314" s="115">
        <v>21</v>
      </c>
    </row>
    <row r="315" spans="1:7">
      <c r="A315" s="116">
        <v>2130211</v>
      </c>
      <c r="B315" s="119" t="s">
        <v>896</v>
      </c>
      <c r="C315" s="114">
        <f t="shared" si="4"/>
        <v>25</v>
      </c>
      <c r="D315" s="114">
        <v>0</v>
      </c>
      <c r="E315" s="114">
        <v>0</v>
      </c>
      <c r="F315" s="114">
        <v>0</v>
      </c>
      <c r="G315" s="115">
        <v>25</v>
      </c>
    </row>
    <row r="316" spans="1:7">
      <c r="A316" s="116">
        <v>2130212</v>
      </c>
      <c r="B316" s="119" t="s">
        <v>1330</v>
      </c>
      <c r="C316" s="114">
        <f t="shared" si="4"/>
        <v>237.66</v>
      </c>
      <c r="D316" s="114">
        <v>203.94</v>
      </c>
      <c r="E316" s="114">
        <v>33.72</v>
      </c>
      <c r="F316" s="114">
        <v>0</v>
      </c>
      <c r="G316" s="115">
        <v>0</v>
      </c>
    </row>
    <row r="317" spans="1:7">
      <c r="A317" s="116">
        <v>2130234</v>
      </c>
      <c r="B317" s="119" t="s">
        <v>898</v>
      </c>
      <c r="C317" s="114">
        <f t="shared" si="4"/>
        <v>30</v>
      </c>
      <c r="D317" s="114">
        <v>0</v>
      </c>
      <c r="E317" s="114">
        <v>0</v>
      </c>
      <c r="F317" s="114">
        <v>0</v>
      </c>
      <c r="G317" s="115">
        <v>30</v>
      </c>
    </row>
    <row r="318" spans="1:7">
      <c r="A318" s="116">
        <v>2130299</v>
      </c>
      <c r="B318" s="119" t="s">
        <v>899</v>
      </c>
      <c r="C318" s="114">
        <f t="shared" si="4"/>
        <v>120</v>
      </c>
      <c r="D318" s="114">
        <v>0</v>
      </c>
      <c r="E318" s="114">
        <v>0</v>
      </c>
      <c r="F318" s="114">
        <v>0</v>
      </c>
      <c r="G318" s="115">
        <v>120</v>
      </c>
    </row>
    <row r="319" spans="1:7">
      <c r="A319" s="116">
        <v>21303</v>
      </c>
      <c r="B319" s="117" t="s">
        <v>900</v>
      </c>
      <c r="C319" s="114">
        <f t="shared" si="4"/>
        <v>5431.71</v>
      </c>
      <c r="D319" s="114">
        <v>2169.99</v>
      </c>
      <c r="E319" s="114">
        <v>218.49</v>
      </c>
      <c r="F319" s="114">
        <v>116.5</v>
      </c>
      <c r="G319" s="115">
        <v>2926.73</v>
      </c>
    </row>
    <row r="320" spans="1:7">
      <c r="A320" s="116">
        <v>2130301</v>
      </c>
      <c r="B320" s="118" t="s">
        <v>1331</v>
      </c>
      <c r="C320" s="114">
        <f t="shared" si="4"/>
        <v>1532.23</v>
      </c>
      <c r="D320" s="114">
        <v>1360.18</v>
      </c>
      <c r="E320" s="114">
        <v>156.9</v>
      </c>
      <c r="F320" s="114">
        <v>15.15</v>
      </c>
      <c r="G320" s="115">
        <v>0</v>
      </c>
    </row>
    <row r="321" spans="1:7">
      <c r="A321" s="116">
        <v>2130302</v>
      </c>
      <c r="B321" s="119" t="s">
        <v>902</v>
      </c>
      <c r="C321" s="114">
        <f t="shared" si="4"/>
        <v>5.23</v>
      </c>
      <c r="D321" s="114">
        <v>0</v>
      </c>
      <c r="E321" s="114">
        <v>0</v>
      </c>
      <c r="F321" s="114">
        <v>0</v>
      </c>
      <c r="G321" s="115">
        <v>5.23</v>
      </c>
    </row>
    <row r="322" spans="1:7">
      <c r="A322" s="116">
        <v>2130304</v>
      </c>
      <c r="B322" s="119" t="s">
        <v>903</v>
      </c>
      <c r="C322" s="114">
        <f t="shared" si="4"/>
        <v>117.5</v>
      </c>
      <c r="D322" s="114">
        <v>0</v>
      </c>
      <c r="E322" s="114">
        <v>0</v>
      </c>
      <c r="F322" s="114">
        <v>0</v>
      </c>
      <c r="G322" s="115">
        <v>117.5</v>
      </c>
    </row>
    <row r="323" spans="1:7">
      <c r="A323" s="116">
        <v>2130306</v>
      </c>
      <c r="B323" s="119" t="s">
        <v>904</v>
      </c>
      <c r="C323" s="114">
        <f t="shared" si="4"/>
        <v>972.75</v>
      </c>
      <c r="D323" s="114">
        <v>809.81</v>
      </c>
      <c r="E323" s="114">
        <v>61.59</v>
      </c>
      <c r="F323" s="114">
        <v>101.35</v>
      </c>
      <c r="G323" s="115">
        <v>0</v>
      </c>
    </row>
    <row r="324" spans="1:7">
      <c r="A324" s="116">
        <v>2130309</v>
      </c>
      <c r="B324" s="119" t="s">
        <v>905</v>
      </c>
      <c r="C324" s="114">
        <f t="shared" si="4"/>
        <v>125</v>
      </c>
      <c r="D324" s="114">
        <v>0</v>
      </c>
      <c r="E324" s="114">
        <v>0</v>
      </c>
      <c r="F324" s="114">
        <v>0</v>
      </c>
      <c r="G324" s="115">
        <v>125</v>
      </c>
    </row>
    <row r="325" spans="1:7">
      <c r="A325" s="116">
        <v>2130310</v>
      </c>
      <c r="B325" s="119" t="s">
        <v>906</v>
      </c>
      <c r="C325" s="114">
        <f t="shared" si="4"/>
        <v>40</v>
      </c>
      <c r="D325" s="114">
        <v>0</v>
      </c>
      <c r="E325" s="114">
        <v>0</v>
      </c>
      <c r="F325" s="114">
        <v>0</v>
      </c>
      <c r="G325" s="115">
        <v>40</v>
      </c>
    </row>
    <row r="326" spans="1:7">
      <c r="A326" s="116">
        <v>2130311</v>
      </c>
      <c r="B326" s="119" t="s">
        <v>907</v>
      </c>
      <c r="C326" s="114">
        <f t="shared" si="4"/>
        <v>100</v>
      </c>
      <c r="D326" s="114">
        <v>0</v>
      </c>
      <c r="E326" s="114">
        <v>0</v>
      </c>
      <c r="F326" s="114">
        <v>0</v>
      </c>
      <c r="G326" s="115">
        <v>100</v>
      </c>
    </row>
    <row r="327" spans="1:7">
      <c r="A327" s="116">
        <v>2130314</v>
      </c>
      <c r="B327" s="119" t="s">
        <v>908</v>
      </c>
      <c r="C327" s="114">
        <f t="shared" ref="C327:C355" si="5">SUM(D327:G327)</f>
        <v>800</v>
      </c>
      <c r="D327" s="114">
        <v>0</v>
      </c>
      <c r="E327" s="114">
        <v>0</v>
      </c>
      <c r="F327" s="114">
        <v>0</v>
      </c>
      <c r="G327" s="115">
        <v>800</v>
      </c>
    </row>
    <row r="328" spans="1:7">
      <c r="A328" s="116">
        <v>2130315</v>
      </c>
      <c r="B328" s="119" t="s">
        <v>909</v>
      </c>
      <c r="C328" s="114">
        <f t="shared" si="5"/>
        <v>230</v>
      </c>
      <c r="D328" s="114">
        <v>0</v>
      </c>
      <c r="E328" s="114">
        <v>0</v>
      </c>
      <c r="F328" s="114">
        <v>0</v>
      </c>
      <c r="G328" s="115">
        <v>230</v>
      </c>
    </row>
    <row r="329" spans="1:7">
      <c r="A329" s="116">
        <v>2130316</v>
      </c>
      <c r="B329" s="119" t="s">
        <v>910</v>
      </c>
      <c r="C329" s="114">
        <f t="shared" si="5"/>
        <v>210</v>
      </c>
      <c r="D329" s="114">
        <v>0</v>
      </c>
      <c r="E329" s="114">
        <v>0</v>
      </c>
      <c r="F329" s="114">
        <v>0</v>
      </c>
      <c r="G329" s="115">
        <v>210</v>
      </c>
    </row>
    <row r="330" spans="1:7">
      <c r="A330" s="116">
        <v>2130321</v>
      </c>
      <c r="B330" s="119" t="s">
        <v>911</v>
      </c>
      <c r="C330" s="114">
        <f t="shared" si="5"/>
        <v>9</v>
      </c>
      <c r="D330" s="114">
        <v>0</v>
      </c>
      <c r="E330" s="114">
        <v>0</v>
      </c>
      <c r="F330" s="114">
        <v>0</v>
      </c>
      <c r="G330" s="115">
        <v>9</v>
      </c>
    </row>
    <row r="331" spans="1:7">
      <c r="A331" s="116">
        <v>2130334</v>
      </c>
      <c r="B331" s="119" t="s">
        <v>912</v>
      </c>
      <c r="C331" s="114">
        <f t="shared" si="5"/>
        <v>600</v>
      </c>
      <c r="D331" s="114">
        <v>0</v>
      </c>
      <c r="E331" s="114">
        <v>0</v>
      </c>
      <c r="F331" s="114">
        <v>0</v>
      </c>
      <c r="G331" s="115">
        <v>600</v>
      </c>
    </row>
    <row r="332" spans="1:7">
      <c r="A332" s="116">
        <v>2130399</v>
      </c>
      <c r="B332" s="119" t="s">
        <v>913</v>
      </c>
      <c r="C332" s="114">
        <f t="shared" si="5"/>
        <v>690</v>
      </c>
      <c r="D332" s="114">
        <v>0</v>
      </c>
      <c r="E332" s="114">
        <v>0</v>
      </c>
      <c r="F332" s="114">
        <v>0</v>
      </c>
      <c r="G332" s="115">
        <v>690</v>
      </c>
    </row>
    <row r="333" spans="1:7">
      <c r="A333" s="116">
        <v>21305</v>
      </c>
      <c r="B333" s="117" t="s">
        <v>1332</v>
      </c>
      <c r="C333" s="114">
        <f t="shared" si="5"/>
        <v>2442.11</v>
      </c>
      <c r="D333" s="114">
        <v>146.45</v>
      </c>
      <c r="E333" s="114">
        <v>16.45</v>
      </c>
      <c r="F333" s="114">
        <v>0</v>
      </c>
      <c r="G333" s="115">
        <v>2279.21</v>
      </c>
    </row>
    <row r="334" spans="1:7">
      <c r="A334" s="116">
        <v>2130501</v>
      </c>
      <c r="B334" s="119" t="s">
        <v>915</v>
      </c>
      <c r="C334" s="114">
        <f t="shared" si="5"/>
        <v>307.11</v>
      </c>
      <c r="D334" s="114">
        <v>146.45</v>
      </c>
      <c r="E334" s="114">
        <v>16.45</v>
      </c>
      <c r="F334" s="114">
        <v>0</v>
      </c>
      <c r="G334" s="115">
        <v>144.21</v>
      </c>
    </row>
    <row r="335" spans="1:7">
      <c r="A335" s="116">
        <v>2130504</v>
      </c>
      <c r="B335" s="119" t="s">
        <v>916</v>
      </c>
      <c r="C335" s="114">
        <f t="shared" si="5"/>
        <v>800</v>
      </c>
      <c r="D335" s="114">
        <v>0</v>
      </c>
      <c r="E335" s="114">
        <v>0</v>
      </c>
      <c r="F335" s="114">
        <v>0</v>
      </c>
      <c r="G335" s="115">
        <v>800</v>
      </c>
    </row>
    <row r="336" spans="1:7">
      <c r="A336" s="116">
        <v>2130599</v>
      </c>
      <c r="B336" s="119" t="s">
        <v>917</v>
      </c>
      <c r="C336" s="114">
        <f t="shared" si="5"/>
        <v>1335</v>
      </c>
      <c r="D336" s="114">
        <v>0</v>
      </c>
      <c r="E336" s="114">
        <v>0</v>
      </c>
      <c r="F336" s="114">
        <v>0</v>
      </c>
      <c r="G336" s="115">
        <v>1335</v>
      </c>
    </row>
    <row r="337" spans="1:7">
      <c r="A337" s="116">
        <v>21307</v>
      </c>
      <c r="B337" s="118" t="s">
        <v>918</v>
      </c>
      <c r="C337" s="114">
        <f t="shared" si="5"/>
        <v>7433.73</v>
      </c>
      <c r="D337" s="114">
        <v>0</v>
      </c>
      <c r="E337" s="114">
        <v>200</v>
      </c>
      <c r="F337" s="114">
        <v>0</v>
      </c>
      <c r="G337" s="115">
        <v>7233.73</v>
      </c>
    </row>
    <row r="338" spans="1:7">
      <c r="A338" s="116">
        <v>2130701</v>
      </c>
      <c r="B338" s="119" t="s">
        <v>919</v>
      </c>
      <c r="C338" s="114">
        <f t="shared" si="5"/>
        <v>2150</v>
      </c>
      <c r="D338" s="114">
        <v>0</v>
      </c>
      <c r="E338" s="114">
        <v>0</v>
      </c>
      <c r="F338" s="114">
        <v>0</v>
      </c>
      <c r="G338" s="115">
        <v>2150</v>
      </c>
    </row>
    <row r="339" spans="1:7">
      <c r="A339" s="116">
        <v>2130705</v>
      </c>
      <c r="B339" s="119" t="s">
        <v>920</v>
      </c>
      <c r="C339" s="114">
        <f t="shared" si="5"/>
        <v>4777.27</v>
      </c>
      <c r="D339" s="114">
        <v>0</v>
      </c>
      <c r="E339" s="114">
        <v>0</v>
      </c>
      <c r="F339" s="114">
        <v>0</v>
      </c>
      <c r="G339" s="115">
        <v>4777.27</v>
      </c>
    </row>
    <row r="340" spans="1:7">
      <c r="A340" s="116">
        <v>2130706</v>
      </c>
      <c r="B340" s="119" t="s">
        <v>921</v>
      </c>
      <c r="C340" s="114">
        <f t="shared" si="5"/>
        <v>376.99</v>
      </c>
      <c r="D340" s="114">
        <v>0</v>
      </c>
      <c r="E340" s="114">
        <v>200</v>
      </c>
      <c r="F340" s="114">
        <v>0</v>
      </c>
      <c r="G340" s="115">
        <v>176.99</v>
      </c>
    </row>
    <row r="341" spans="1:7">
      <c r="A341" s="116">
        <v>2130799</v>
      </c>
      <c r="B341" s="118" t="s">
        <v>1333</v>
      </c>
      <c r="C341" s="114">
        <f t="shared" si="5"/>
        <v>129.47</v>
      </c>
      <c r="D341" s="114">
        <v>0</v>
      </c>
      <c r="E341" s="114">
        <v>0</v>
      </c>
      <c r="F341" s="114">
        <v>0</v>
      </c>
      <c r="G341" s="115">
        <v>129.47</v>
      </c>
    </row>
    <row r="342" spans="1:7">
      <c r="A342" s="116">
        <v>21308</v>
      </c>
      <c r="B342" s="117" t="s">
        <v>1334</v>
      </c>
      <c r="C342" s="114">
        <f t="shared" si="5"/>
        <v>739.95</v>
      </c>
      <c r="D342" s="114">
        <v>192.67</v>
      </c>
      <c r="E342" s="114">
        <v>23.28</v>
      </c>
      <c r="F342" s="114">
        <v>0</v>
      </c>
      <c r="G342" s="115">
        <v>524</v>
      </c>
    </row>
    <row r="343" spans="1:7">
      <c r="A343" s="116">
        <v>2130803</v>
      </c>
      <c r="B343" s="119" t="s">
        <v>924</v>
      </c>
      <c r="C343" s="114">
        <f t="shared" si="5"/>
        <v>50</v>
      </c>
      <c r="D343" s="114">
        <v>0</v>
      </c>
      <c r="E343" s="114">
        <v>0</v>
      </c>
      <c r="F343" s="114">
        <v>0</v>
      </c>
      <c r="G343" s="115">
        <v>50</v>
      </c>
    </row>
    <row r="344" spans="1:7">
      <c r="A344" s="116">
        <v>2130804</v>
      </c>
      <c r="B344" s="119" t="s">
        <v>925</v>
      </c>
      <c r="C344" s="114">
        <f t="shared" si="5"/>
        <v>160</v>
      </c>
      <c r="D344" s="114">
        <v>0</v>
      </c>
      <c r="E344" s="114">
        <v>0</v>
      </c>
      <c r="F344" s="114">
        <v>0</v>
      </c>
      <c r="G344" s="115">
        <v>160</v>
      </c>
    </row>
    <row r="345" spans="1:7">
      <c r="A345" s="116">
        <v>2130899</v>
      </c>
      <c r="B345" s="119" t="s">
        <v>926</v>
      </c>
      <c r="C345" s="114">
        <f t="shared" si="5"/>
        <v>529.95</v>
      </c>
      <c r="D345" s="114">
        <v>192.67</v>
      </c>
      <c r="E345" s="114">
        <v>23.28</v>
      </c>
      <c r="F345" s="114">
        <v>0</v>
      </c>
      <c r="G345" s="115">
        <v>314</v>
      </c>
    </row>
    <row r="346" spans="1:7">
      <c r="A346" s="116">
        <v>21399</v>
      </c>
      <c r="B346" s="118" t="s">
        <v>927</v>
      </c>
      <c r="C346" s="114">
        <f t="shared" si="5"/>
        <v>11000</v>
      </c>
      <c r="D346" s="114">
        <v>0</v>
      </c>
      <c r="E346" s="114">
        <v>0</v>
      </c>
      <c r="F346" s="114">
        <v>0</v>
      </c>
      <c r="G346" s="115">
        <v>11000</v>
      </c>
    </row>
    <row r="347" spans="1:7">
      <c r="A347" s="116">
        <v>2139999</v>
      </c>
      <c r="B347" s="119" t="s">
        <v>927</v>
      </c>
      <c r="C347" s="114">
        <f t="shared" si="5"/>
        <v>11000</v>
      </c>
      <c r="D347" s="114">
        <v>0</v>
      </c>
      <c r="E347" s="114">
        <v>0</v>
      </c>
      <c r="F347" s="114">
        <v>0</v>
      </c>
      <c r="G347" s="115">
        <v>11000</v>
      </c>
    </row>
    <row r="348" spans="1:7">
      <c r="A348" s="116">
        <v>214</v>
      </c>
      <c r="B348" s="117" t="s">
        <v>264</v>
      </c>
      <c r="C348" s="114">
        <f t="shared" si="5"/>
        <v>9984.68</v>
      </c>
      <c r="D348" s="114">
        <v>3536.63</v>
      </c>
      <c r="E348" s="114">
        <v>451.58</v>
      </c>
      <c r="F348" s="114">
        <v>99.83</v>
      </c>
      <c r="G348" s="115">
        <f>6896.64-1000</f>
        <v>5896.64</v>
      </c>
    </row>
    <row r="349" spans="1:7">
      <c r="A349" s="116">
        <v>21401</v>
      </c>
      <c r="B349" s="117" t="s">
        <v>928</v>
      </c>
      <c r="C349" s="114">
        <f t="shared" si="5"/>
        <v>7884.68</v>
      </c>
      <c r="D349" s="114">
        <v>3536.63</v>
      </c>
      <c r="E349" s="114">
        <v>451.58</v>
      </c>
      <c r="F349" s="114">
        <v>99.83</v>
      </c>
      <c r="G349" s="115">
        <f>4796.64-1000</f>
        <v>3796.64</v>
      </c>
    </row>
    <row r="350" spans="1:7">
      <c r="A350" s="116">
        <v>2140101</v>
      </c>
      <c r="B350" s="118" t="s">
        <v>1335</v>
      </c>
      <c r="C350" s="114">
        <f t="shared" si="5"/>
        <v>634</v>
      </c>
      <c r="D350" s="114">
        <v>550.69</v>
      </c>
      <c r="E350" s="114">
        <v>54.35</v>
      </c>
      <c r="F350" s="114">
        <v>25.25</v>
      </c>
      <c r="G350" s="115">
        <v>3.71</v>
      </c>
    </row>
    <row r="351" spans="1:7">
      <c r="A351" s="116">
        <v>2140104</v>
      </c>
      <c r="B351" s="119" t="s">
        <v>1336</v>
      </c>
      <c r="C351" s="114">
        <f t="shared" si="5"/>
        <v>2732.49</v>
      </c>
      <c r="D351" s="114">
        <v>0</v>
      </c>
      <c r="E351" s="114">
        <v>0</v>
      </c>
      <c r="F351" s="114">
        <v>0</v>
      </c>
      <c r="G351" s="115">
        <f>3732.49-1000</f>
        <v>2732.49</v>
      </c>
    </row>
    <row r="352" spans="1:7">
      <c r="A352" s="116">
        <v>2140106</v>
      </c>
      <c r="B352" s="118" t="s">
        <v>1337</v>
      </c>
      <c r="C352" s="114">
        <f t="shared" si="5"/>
        <v>567</v>
      </c>
      <c r="D352" s="114">
        <v>0</v>
      </c>
      <c r="E352" s="114">
        <v>0</v>
      </c>
      <c r="F352" s="114">
        <v>0</v>
      </c>
      <c r="G352" s="115">
        <v>567</v>
      </c>
    </row>
    <row r="353" spans="1:7">
      <c r="A353" s="116">
        <v>2140112</v>
      </c>
      <c r="B353" s="119" t="s">
        <v>932</v>
      </c>
      <c r="C353" s="114">
        <f t="shared" si="5"/>
        <v>1794.12</v>
      </c>
      <c r="D353" s="114">
        <v>1325.58</v>
      </c>
      <c r="E353" s="114">
        <v>174.67</v>
      </c>
      <c r="F353" s="114">
        <v>11.93</v>
      </c>
      <c r="G353" s="115">
        <v>281.94</v>
      </c>
    </row>
    <row r="354" spans="1:7">
      <c r="A354" s="116">
        <v>2140199</v>
      </c>
      <c r="B354" s="117" t="s">
        <v>1338</v>
      </c>
      <c r="C354" s="114">
        <f t="shared" si="5"/>
        <v>2157.07</v>
      </c>
      <c r="D354" s="114">
        <v>1660.36</v>
      </c>
      <c r="E354" s="114">
        <v>222.56</v>
      </c>
      <c r="F354" s="114">
        <v>62.65</v>
      </c>
      <c r="G354" s="115">
        <v>211.5</v>
      </c>
    </row>
    <row r="355" spans="1:7">
      <c r="A355" s="116">
        <v>21402</v>
      </c>
      <c r="B355" s="118" t="s">
        <v>1339</v>
      </c>
      <c r="C355" s="114">
        <f t="shared" si="5"/>
        <v>1000</v>
      </c>
      <c r="D355" s="114">
        <v>0</v>
      </c>
      <c r="E355" s="114">
        <v>0</v>
      </c>
      <c r="F355" s="114">
        <v>0</v>
      </c>
      <c r="G355" s="115">
        <v>1000</v>
      </c>
    </row>
    <row r="356" spans="1:7">
      <c r="A356" s="116">
        <v>2140299</v>
      </c>
      <c r="B356" s="119" t="s">
        <v>935</v>
      </c>
      <c r="C356" s="114">
        <f t="shared" ref="C356:C406" si="6">SUM(D356:G356)</f>
        <v>1000</v>
      </c>
      <c r="D356" s="114">
        <v>0</v>
      </c>
      <c r="E356" s="114">
        <v>0</v>
      </c>
      <c r="F356" s="114">
        <v>0</v>
      </c>
      <c r="G356" s="115">
        <v>1000</v>
      </c>
    </row>
    <row r="357" spans="1:7">
      <c r="A357" s="116">
        <v>21499</v>
      </c>
      <c r="B357" s="117" t="s">
        <v>940</v>
      </c>
      <c r="C357" s="114">
        <f t="shared" si="6"/>
        <v>1100</v>
      </c>
      <c r="D357" s="114">
        <v>0</v>
      </c>
      <c r="E357" s="114">
        <v>0</v>
      </c>
      <c r="F357" s="114">
        <v>0</v>
      </c>
      <c r="G357" s="115">
        <v>1100</v>
      </c>
    </row>
    <row r="358" spans="1:7">
      <c r="A358" s="116">
        <v>2149901</v>
      </c>
      <c r="B358" s="119" t="s">
        <v>1340</v>
      </c>
      <c r="C358" s="114">
        <f t="shared" si="6"/>
        <v>1100</v>
      </c>
      <c r="D358" s="114">
        <v>0</v>
      </c>
      <c r="E358" s="114">
        <v>0</v>
      </c>
      <c r="F358" s="114">
        <v>0</v>
      </c>
      <c r="G358" s="115">
        <v>1100</v>
      </c>
    </row>
    <row r="359" spans="1:7">
      <c r="A359" s="116">
        <v>215</v>
      </c>
      <c r="B359" s="117" t="s">
        <v>942</v>
      </c>
      <c r="C359" s="114">
        <f t="shared" si="6"/>
        <v>8331.1</v>
      </c>
      <c r="D359" s="114">
        <v>1381.38</v>
      </c>
      <c r="E359" s="114">
        <v>523.09</v>
      </c>
      <c r="F359" s="114">
        <v>31.56</v>
      </c>
      <c r="G359" s="115">
        <f>7395.07-1000</f>
        <v>6395.07</v>
      </c>
    </row>
    <row r="360" spans="1:7">
      <c r="A360" s="116">
        <v>21507</v>
      </c>
      <c r="B360" s="117" t="s">
        <v>943</v>
      </c>
      <c r="C360" s="114">
        <f t="shared" si="6"/>
        <v>3429.05</v>
      </c>
      <c r="D360" s="114">
        <v>338.25</v>
      </c>
      <c r="E360" s="114">
        <v>14.49</v>
      </c>
      <c r="F360" s="114">
        <v>16.31</v>
      </c>
      <c r="G360" s="115">
        <v>3060</v>
      </c>
    </row>
    <row r="361" spans="1:7">
      <c r="A361" s="116">
        <v>2150701</v>
      </c>
      <c r="B361" s="118" t="s">
        <v>1341</v>
      </c>
      <c r="C361" s="114">
        <f t="shared" si="6"/>
        <v>369.05</v>
      </c>
      <c r="D361" s="114">
        <v>338.25</v>
      </c>
      <c r="E361" s="114">
        <v>14.49</v>
      </c>
      <c r="F361" s="114">
        <v>16.31</v>
      </c>
      <c r="G361" s="115">
        <v>0</v>
      </c>
    </row>
    <row r="362" spans="1:7">
      <c r="A362" s="116">
        <v>2150799</v>
      </c>
      <c r="B362" s="119" t="s">
        <v>1342</v>
      </c>
      <c r="C362" s="114">
        <f t="shared" si="6"/>
        <v>3060</v>
      </c>
      <c r="D362" s="114">
        <v>0</v>
      </c>
      <c r="E362" s="114">
        <v>0</v>
      </c>
      <c r="F362" s="114">
        <v>0</v>
      </c>
      <c r="G362" s="115">
        <v>3060</v>
      </c>
    </row>
    <row r="363" spans="1:7">
      <c r="A363" s="116">
        <v>21508</v>
      </c>
      <c r="B363" s="117" t="s">
        <v>946</v>
      </c>
      <c r="C363" s="114">
        <f t="shared" si="6"/>
        <v>4902.05</v>
      </c>
      <c r="D363" s="114">
        <v>1043.13</v>
      </c>
      <c r="E363" s="114">
        <v>508.6</v>
      </c>
      <c r="F363" s="114">
        <v>15.25</v>
      </c>
      <c r="G363" s="115">
        <f>4335.07-1000</f>
        <v>3335.07</v>
      </c>
    </row>
    <row r="364" spans="1:7">
      <c r="A364" s="116">
        <v>2150801</v>
      </c>
      <c r="B364" s="118" t="s">
        <v>1343</v>
      </c>
      <c r="C364" s="114">
        <f t="shared" si="6"/>
        <v>1085.83</v>
      </c>
      <c r="D364" s="114">
        <v>1008.05</v>
      </c>
      <c r="E364" s="114">
        <v>75.3</v>
      </c>
      <c r="F364" s="114">
        <v>2.48</v>
      </c>
      <c r="G364" s="115">
        <v>0</v>
      </c>
    </row>
    <row r="365" spans="1:7">
      <c r="A365" s="116">
        <v>2150802</v>
      </c>
      <c r="B365" s="119" t="s">
        <v>1344</v>
      </c>
      <c r="C365" s="114">
        <f t="shared" si="6"/>
        <v>12.77</v>
      </c>
      <c r="D365" s="114">
        <v>0</v>
      </c>
      <c r="E365" s="114">
        <v>0</v>
      </c>
      <c r="F365" s="114">
        <v>12.77</v>
      </c>
      <c r="G365" s="115">
        <v>0</v>
      </c>
    </row>
    <row r="366" spans="1:7">
      <c r="A366" s="116">
        <v>2150899</v>
      </c>
      <c r="B366" s="117" t="s">
        <v>1345</v>
      </c>
      <c r="C366" s="114">
        <f t="shared" si="6"/>
        <v>3803.45</v>
      </c>
      <c r="D366" s="114">
        <v>35.08</v>
      </c>
      <c r="E366" s="114">
        <v>433.3</v>
      </c>
      <c r="F366" s="114">
        <v>0</v>
      </c>
      <c r="G366" s="115">
        <f>4335.07-1000</f>
        <v>3335.07</v>
      </c>
    </row>
    <row r="367" spans="1:7">
      <c r="A367" s="116">
        <v>216</v>
      </c>
      <c r="B367" s="117" t="s">
        <v>950</v>
      </c>
      <c r="C367" s="114">
        <f t="shared" si="6"/>
        <v>1395.77</v>
      </c>
      <c r="D367" s="114">
        <v>891.23</v>
      </c>
      <c r="E367" s="114">
        <v>108.6</v>
      </c>
      <c r="F367" s="114">
        <v>28.02</v>
      </c>
      <c r="G367" s="115">
        <v>367.92</v>
      </c>
    </row>
    <row r="368" spans="1:7">
      <c r="A368" s="116">
        <v>21602</v>
      </c>
      <c r="B368" s="117" t="s">
        <v>951</v>
      </c>
      <c r="C368" s="114">
        <f t="shared" si="6"/>
        <v>1395.77</v>
      </c>
      <c r="D368" s="114">
        <v>891.23</v>
      </c>
      <c r="E368" s="114">
        <v>108.6</v>
      </c>
      <c r="F368" s="114">
        <v>28.02</v>
      </c>
      <c r="G368" s="115">
        <v>367.92</v>
      </c>
    </row>
    <row r="369" spans="1:7">
      <c r="A369" s="116">
        <v>2160201</v>
      </c>
      <c r="B369" s="119" t="s">
        <v>952</v>
      </c>
      <c r="C369" s="114">
        <f t="shared" si="6"/>
        <v>485.74</v>
      </c>
      <c r="D369" s="114">
        <v>396.28</v>
      </c>
      <c r="E369" s="114">
        <v>37.45</v>
      </c>
      <c r="F369" s="114">
        <v>27.33</v>
      </c>
      <c r="G369" s="115">
        <v>24.68</v>
      </c>
    </row>
    <row r="370" spans="1:7">
      <c r="A370" s="116">
        <v>2160250</v>
      </c>
      <c r="B370" s="118" t="s">
        <v>1346</v>
      </c>
      <c r="C370" s="114">
        <f t="shared" si="6"/>
        <v>610.03</v>
      </c>
      <c r="D370" s="114">
        <v>494.95</v>
      </c>
      <c r="E370" s="114">
        <v>71.15</v>
      </c>
      <c r="F370" s="114">
        <v>0.69</v>
      </c>
      <c r="G370" s="115">
        <v>43.24</v>
      </c>
    </row>
    <row r="371" spans="1:7">
      <c r="A371" s="116">
        <v>2160299</v>
      </c>
      <c r="B371" s="119" t="s">
        <v>1347</v>
      </c>
      <c r="C371" s="114">
        <f t="shared" si="6"/>
        <v>300</v>
      </c>
      <c r="D371" s="114">
        <v>0</v>
      </c>
      <c r="E371" s="114">
        <v>0</v>
      </c>
      <c r="F371" s="114">
        <v>0</v>
      </c>
      <c r="G371" s="115">
        <v>300</v>
      </c>
    </row>
    <row r="372" spans="1:7">
      <c r="A372" s="116">
        <v>217</v>
      </c>
      <c r="B372" s="117" t="s">
        <v>955</v>
      </c>
      <c r="C372" s="114">
        <f t="shared" si="6"/>
        <v>15</v>
      </c>
      <c r="D372" s="114">
        <v>0</v>
      </c>
      <c r="E372" s="114">
        <v>0</v>
      </c>
      <c r="F372" s="114">
        <v>0</v>
      </c>
      <c r="G372" s="115">
        <v>15</v>
      </c>
    </row>
    <row r="373" spans="1:7">
      <c r="A373" s="116">
        <v>21702</v>
      </c>
      <c r="B373" s="117" t="s">
        <v>956</v>
      </c>
      <c r="C373" s="114">
        <f t="shared" si="6"/>
        <v>15</v>
      </c>
      <c r="D373" s="114">
        <v>0</v>
      </c>
      <c r="E373" s="114">
        <v>0</v>
      </c>
      <c r="F373" s="114">
        <v>0</v>
      </c>
      <c r="G373" s="115">
        <v>15</v>
      </c>
    </row>
    <row r="374" spans="1:7">
      <c r="A374" s="116">
        <v>2170299</v>
      </c>
      <c r="B374" s="118" t="s">
        <v>957</v>
      </c>
      <c r="C374" s="114">
        <f t="shared" si="6"/>
        <v>15</v>
      </c>
      <c r="D374" s="114">
        <v>0</v>
      </c>
      <c r="E374" s="114">
        <v>0</v>
      </c>
      <c r="F374" s="114">
        <v>0</v>
      </c>
      <c r="G374" s="115">
        <v>15</v>
      </c>
    </row>
    <row r="375" spans="1:7">
      <c r="A375" s="116">
        <v>219</v>
      </c>
      <c r="B375" s="117" t="s">
        <v>958</v>
      </c>
      <c r="C375" s="114">
        <f t="shared" si="6"/>
        <v>450</v>
      </c>
      <c r="D375" s="114">
        <v>0</v>
      </c>
      <c r="E375" s="114">
        <v>0</v>
      </c>
      <c r="F375" s="114">
        <v>0</v>
      </c>
      <c r="G375" s="115">
        <v>450</v>
      </c>
    </row>
    <row r="376" spans="1:7">
      <c r="A376" s="116">
        <v>21999</v>
      </c>
      <c r="B376" s="117" t="s">
        <v>959</v>
      </c>
      <c r="C376" s="114">
        <f t="shared" si="6"/>
        <v>450</v>
      </c>
      <c r="D376" s="114">
        <v>0</v>
      </c>
      <c r="E376" s="114">
        <v>0</v>
      </c>
      <c r="F376" s="114">
        <v>0</v>
      </c>
      <c r="G376" s="115">
        <v>450</v>
      </c>
    </row>
    <row r="377" spans="1:7">
      <c r="A377" s="116">
        <v>220</v>
      </c>
      <c r="B377" s="117" t="s">
        <v>960</v>
      </c>
      <c r="C377" s="114">
        <f t="shared" si="6"/>
        <v>10710.95</v>
      </c>
      <c r="D377" s="114">
        <v>8577.66</v>
      </c>
      <c r="E377" s="114">
        <v>930.65</v>
      </c>
      <c r="F377" s="114">
        <v>35.14</v>
      </c>
      <c r="G377" s="115">
        <v>1167.5</v>
      </c>
    </row>
    <row r="378" spans="1:7">
      <c r="A378" s="116">
        <v>22001</v>
      </c>
      <c r="B378" s="117" t="s">
        <v>961</v>
      </c>
      <c r="C378" s="114">
        <f t="shared" si="6"/>
        <v>10544.17</v>
      </c>
      <c r="D378" s="114">
        <v>8479.77</v>
      </c>
      <c r="E378" s="114">
        <v>922.89</v>
      </c>
      <c r="F378" s="114">
        <v>35.01</v>
      </c>
      <c r="G378" s="115">
        <v>1106.5</v>
      </c>
    </row>
    <row r="379" spans="1:7">
      <c r="A379" s="116">
        <v>2200101</v>
      </c>
      <c r="B379" s="118" t="s">
        <v>1348</v>
      </c>
      <c r="C379" s="114">
        <f t="shared" si="6"/>
        <v>9437.67</v>
      </c>
      <c r="D379" s="114">
        <v>8479.77</v>
      </c>
      <c r="E379" s="114">
        <v>922.89</v>
      </c>
      <c r="F379" s="114">
        <v>35.01</v>
      </c>
      <c r="G379" s="115">
        <v>0</v>
      </c>
    </row>
    <row r="380" spans="1:7">
      <c r="A380" s="116">
        <v>2200102</v>
      </c>
      <c r="B380" s="119" t="s">
        <v>963</v>
      </c>
      <c r="C380" s="114">
        <f t="shared" si="6"/>
        <v>250</v>
      </c>
      <c r="D380" s="114">
        <v>0</v>
      </c>
      <c r="E380" s="114">
        <v>0</v>
      </c>
      <c r="F380" s="114">
        <v>0</v>
      </c>
      <c r="G380" s="115">
        <v>250</v>
      </c>
    </row>
    <row r="381" spans="1:7">
      <c r="A381" s="116">
        <v>2200104</v>
      </c>
      <c r="B381" s="117" t="s">
        <v>1349</v>
      </c>
      <c r="C381" s="114">
        <f t="shared" si="6"/>
        <v>97.5</v>
      </c>
      <c r="D381" s="114">
        <v>0</v>
      </c>
      <c r="E381" s="114">
        <v>0</v>
      </c>
      <c r="F381" s="114">
        <v>0</v>
      </c>
      <c r="G381" s="115">
        <v>97.5</v>
      </c>
    </row>
    <row r="382" spans="1:7">
      <c r="A382" s="116">
        <v>2200106</v>
      </c>
      <c r="B382" s="118" t="s">
        <v>1350</v>
      </c>
      <c r="C382" s="114">
        <f t="shared" si="6"/>
        <v>274</v>
      </c>
      <c r="D382" s="114">
        <v>0</v>
      </c>
      <c r="E382" s="114">
        <v>0</v>
      </c>
      <c r="F382" s="114">
        <v>0</v>
      </c>
      <c r="G382" s="115">
        <v>274</v>
      </c>
    </row>
    <row r="383" spans="1:7">
      <c r="A383" s="112">
        <v>2200108</v>
      </c>
      <c r="B383" s="119" t="s">
        <v>966</v>
      </c>
      <c r="C383" s="114">
        <f t="shared" si="6"/>
        <v>115</v>
      </c>
      <c r="D383" s="114">
        <v>0</v>
      </c>
      <c r="E383" s="114">
        <v>0</v>
      </c>
      <c r="F383" s="114">
        <v>0</v>
      </c>
      <c r="G383" s="115">
        <v>115</v>
      </c>
    </row>
    <row r="384" spans="1:7">
      <c r="A384" s="116">
        <v>2200109</v>
      </c>
      <c r="B384" s="117" t="s">
        <v>1351</v>
      </c>
      <c r="C384" s="114">
        <f t="shared" si="6"/>
        <v>85</v>
      </c>
      <c r="D384" s="114">
        <v>0</v>
      </c>
      <c r="E384" s="114">
        <v>0</v>
      </c>
      <c r="F384" s="114">
        <v>0</v>
      </c>
      <c r="G384" s="115">
        <v>85</v>
      </c>
    </row>
    <row r="385" spans="1:7">
      <c r="A385" s="116">
        <v>2200112</v>
      </c>
      <c r="B385" s="118" t="s">
        <v>1352</v>
      </c>
      <c r="C385" s="114">
        <f t="shared" si="6"/>
        <v>25</v>
      </c>
      <c r="D385" s="114">
        <v>0</v>
      </c>
      <c r="E385" s="114">
        <v>0</v>
      </c>
      <c r="F385" s="114">
        <v>0</v>
      </c>
      <c r="G385" s="115">
        <v>25</v>
      </c>
    </row>
    <row r="386" spans="1:7">
      <c r="A386" s="116">
        <v>2200114</v>
      </c>
      <c r="B386" s="119" t="s">
        <v>969</v>
      </c>
      <c r="C386" s="114">
        <f t="shared" si="6"/>
        <v>45</v>
      </c>
      <c r="D386" s="114">
        <v>0</v>
      </c>
      <c r="E386" s="114">
        <v>0</v>
      </c>
      <c r="F386" s="114">
        <v>0</v>
      </c>
      <c r="G386" s="115">
        <v>45</v>
      </c>
    </row>
    <row r="387" spans="1:7">
      <c r="A387" s="116">
        <v>2200129</v>
      </c>
      <c r="B387" s="119" t="s">
        <v>970</v>
      </c>
      <c r="C387" s="114">
        <f t="shared" si="6"/>
        <v>10</v>
      </c>
      <c r="D387" s="114">
        <v>0</v>
      </c>
      <c r="E387" s="114">
        <v>0</v>
      </c>
      <c r="F387" s="114">
        <v>0</v>
      </c>
      <c r="G387" s="115">
        <v>10</v>
      </c>
    </row>
    <row r="388" spans="1:7">
      <c r="A388" s="116">
        <v>2200150</v>
      </c>
      <c r="B388" s="119" t="s">
        <v>971</v>
      </c>
      <c r="C388" s="114">
        <f t="shared" si="6"/>
        <v>205</v>
      </c>
      <c r="D388" s="114">
        <v>0</v>
      </c>
      <c r="E388" s="114">
        <v>0</v>
      </c>
      <c r="F388" s="114">
        <v>0</v>
      </c>
      <c r="G388" s="115">
        <v>205</v>
      </c>
    </row>
    <row r="389" spans="1:7">
      <c r="A389" s="116">
        <v>22005</v>
      </c>
      <c r="B389" s="117" t="s">
        <v>1353</v>
      </c>
      <c r="C389" s="114">
        <f t="shared" si="6"/>
        <v>166.78</v>
      </c>
      <c r="D389" s="114">
        <v>97.89</v>
      </c>
      <c r="E389" s="114">
        <v>7.76</v>
      </c>
      <c r="F389" s="114">
        <v>0.13</v>
      </c>
      <c r="G389" s="115">
        <v>61</v>
      </c>
    </row>
    <row r="390" spans="1:7">
      <c r="A390" s="116">
        <v>2200504</v>
      </c>
      <c r="B390" s="119" t="s">
        <v>973</v>
      </c>
      <c r="C390" s="114">
        <f t="shared" ref="C390:C410" si="7">SUM(D390:G390)</f>
        <v>166.78</v>
      </c>
      <c r="D390" s="114">
        <v>97.89</v>
      </c>
      <c r="E390" s="114">
        <v>7.76</v>
      </c>
      <c r="F390" s="114">
        <v>0.13</v>
      </c>
      <c r="G390" s="115">
        <v>61</v>
      </c>
    </row>
    <row r="391" spans="1:7">
      <c r="A391" s="116">
        <v>221</v>
      </c>
      <c r="B391" s="113" t="s">
        <v>272</v>
      </c>
      <c r="C391" s="114">
        <f t="shared" si="7"/>
        <v>14177</v>
      </c>
      <c r="D391" s="114"/>
      <c r="E391" s="114"/>
      <c r="F391" s="114"/>
      <c r="G391" s="115">
        <f>15009-832</f>
        <v>14177</v>
      </c>
    </row>
    <row r="392" spans="1:7">
      <c r="A392" s="116">
        <v>22101</v>
      </c>
      <c r="B392" s="113" t="s">
        <v>1354</v>
      </c>
      <c r="C392" s="114">
        <f t="shared" si="7"/>
        <v>14177</v>
      </c>
      <c r="D392" s="114"/>
      <c r="E392" s="114"/>
      <c r="F392" s="114"/>
      <c r="G392" s="115">
        <f>15009-832</f>
        <v>14177</v>
      </c>
    </row>
    <row r="393" spans="1:7">
      <c r="A393" s="116">
        <v>2210103</v>
      </c>
      <c r="B393" s="119" t="s">
        <v>975</v>
      </c>
      <c r="C393" s="114">
        <f t="shared" si="7"/>
        <v>1817</v>
      </c>
      <c r="D393" s="114"/>
      <c r="E393" s="114"/>
      <c r="F393" s="114"/>
      <c r="G393" s="115">
        <f>2649-832</f>
        <v>1817</v>
      </c>
    </row>
    <row r="394" spans="1:7">
      <c r="A394" s="116">
        <v>2210199</v>
      </c>
      <c r="B394" s="119" t="s">
        <v>1355</v>
      </c>
      <c r="C394" s="114">
        <f t="shared" si="7"/>
        <v>12360</v>
      </c>
      <c r="D394" s="114"/>
      <c r="E394" s="114"/>
      <c r="F394" s="114"/>
      <c r="G394" s="115">
        <v>12360</v>
      </c>
    </row>
    <row r="395" spans="1:7">
      <c r="A395" s="116">
        <v>224</v>
      </c>
      <c r="B395" s="117" t="s">
        <v>280</v>
      </c>
      <c r="C395" s="114">
        <f t="shared" si="7"/>
        <v>5983.48</v>
      </c>
      <c r="D395" s="114">
        <v>1284.52</v>
      </c>
      <c r="E395" s="114">
        <v>218.36</v>
      </c>
      <c r="F395" s="114">
        <v>2.55</v>
      </c>
      <c r="G395" s="115">
        <v>4478.05</v>
      </c>
    </row>
    <row r="396" spans="1:7">
      <c r="A396" s="116">
        <v>22401</v>
      </c>
      <c r="B396" s="117" t="s">
        <v>1356</v>
      </c>
      <c r="C396" s="114">
        <f t="shared" si="7"/>
        <v>3039.48</v>
      </c>
      <c r="D396" s="114">
        <v>1284.52</v>
      </c>
      <c r="E396" s="114">
        <v>193.36</v>
      </c>
      <c r="F396" s="114">
        <v>2.55</v>
      </c>
      <c r="G396" s="115">
        <v>1559.05</v>
      </c>
    </row>
    <row r="397" spans="1:7">
      <c r="A397" s="116">
        <v>2240101</v>
      </c>
      <c r="B397" s="119" t="s">
        <v>672</v>
      </c>
      <c r="C397" s="114">
        <f t="shared" si="7"/>
        <v>1439.43</v>
      </c>
      <c r="D397" s="114">
        <v>1284.52</v>
      </c>
      <c r="E397" s="114">
        <v>143.36</v>
      </c>
      <c r="F397" s="114">
        <v>2.55</v>
      </c>
      <c r="G397" s="115">
        <v>9</v>
      </c>
    </row>
    <row r="398" spans="1:7">
      <c r="A398" s="116">
        <v>2240106</v>
      </c>
      <c r="B398" s="119" t="s">
        <v>981</v>
      </c>
      <c r="C398" s="114">
        <f t="shared" si="7"/>
        <v>795.05</v>
      </c>
      <c r="D398" s="114">
        <v>0</v>
      </c>
      <c r="E398" s="114">
        <v>50</v>
      </c>
      <c r="F398" s="114">
        <v>0</v>
      </c>
      <c r="G398" s="115">
        <v>745.05</v>
      </c>
    </row>
    <row r="399" spans="1:7">
      <c r="A399" s="116">
        <v>2240108</v>
      </c>
      <c r="B399" s="119" t="s">
        <v>1357</v>
      </c>
      <c r="C399" s="114">
        <f t="shared" si="7"/>
        <v>60</v>
      </c>
      <c r="D399" s="114">
        <v>0</v>
      </c>
      <c r="E399" s="114">
        <v>0</v>
      </c>
      <c r="F399" s="114">
        <v>0</v>
      </c>
      <c r="G399" s="115">
        <v>60</v>
      </c>
    </row>
    <row r="400" spans="1:7">
      <c r="A400" s="116">
        <v>2240109</v>
      </c>
      <c r="B400" s="119" t="s">
        <v>983</v>
      </c>
      <c r="C400" s="114">
        <f t="shared" si="7"/>
        <v>10</v>
      </c>
      <c r="D400" s="114">
        <v>0</v>
      </c>
      <c r="E400" s="114">
        <v>0</v>
      </c>
      <c r="F400" s="114">
        <v>0</v>
      </c>
      <c r="G400" s="115">
        <v>10</v>
      </c>
    </row>
    <row r="401" spans="1:7">
      <c r="A401" s="116">
        <v>2240199</v>
      </c>
      <c r="B401" s="118" t="s">
        <v>1358</v>
      </c>
      <c r="C401" s="114">
        <f t="shared" si="7"/>
        <v>735</v>
      </c>
      <c r="D401" s="114">
        <v>0</v>
      </c>
      <c r="E401" s="114">
        <v>0</v>
      </c>
      <c r="F401" s="114">
        <v>0</v>
      </c>
      <c r="G401" s="115">
        <v>735</v>
      </c>
    </row>
    <row r="402" spans="1:7">
      <c r="A402" s="116">
        <v>22402</v>
      </c>
      <c r="B402" s="117" t="s">
        <v>1359</v>
      </c>
      <c r="C402" s="114">
        <f t="shared" si="7"/>
        <v>1590</v>
      </c>
      <c r="D402" s="114">
        <v>0</v>
      </c>
      <c r="E402" s="114">
        <v>0</v>
      </c>
      <c r="F402" s="114">
        <v>0</v>
      </c>
      <c r="G402" s="115">
        <v>1590</v>
      </c>
    </row>
    <row r="403" spans="1:7">
      <c r="A403" s="116">
        <v>2240204</v>
      </c>
      <c r="B403" s="117" t="s">
        <v>1360</v>
      </c>
      <c r="C403" s="114">
        <f t="shared" si="7"/>
        <v>445</v>
      </c>
      <c r="D403" s="114">
        <v>0</v>
      </c>
      <c r="E403" s="114">
        <v>0</v>
      </c>
      <c r="F403" s="114">
        <v>0</v>
      </c>
      <c r="G403" s="115">
        <v>445</v>
      </c>
    </row>
    <row r="404" spans="1:7">
      <c r="A404" s="116">
        <v>2240299</v>
      </c>
      <c r="B404" s="118" t="s">
        <v>1361</v>
      </c>
      <c r="C404" s="114">
        <f t="shared" si="7"/>
        <v>1145</v>
      </c>
      <c r="D404" s="114">
        <v>0</v>
      </c>
      <c r="E404" s="114">
        <v>0</v>
      </c>
      <c r="F404" s="114">
        <v>0</v>
      </c>
      <c r="G404" s="115">
        <v>1145</v>
      </c>
    </row>
    <row r="405" spans="1:7">
      <c r="A405" s="116">
        <v>22403</v>
      </c>
      <c r="B405" s="117" t="s">
        <v>988</v>
      </c>
      <c r="C405" s="114">
        <f t="shared" si="7"/>
        <v>94</v>
      </c>
      <c r="D405" s="114">
        <v>0</v>
      </c>
      <c r="E405" s="114">
        <v>0</v>
      </c>
      <c r="F405" s="114">
        <v>0</v>
      </c>
      <c r="G405" s="115">
        <v>94</v>
      </c>
    </row>
    <row r="406" spans="1:7">
      <c r="A406" s="116">
        <v>2240301</v>
      </c>
      <c r="B406" s="117" t="s">
        <v>1362</v>
      </c>
      <c r="C406" s="114">
        <f t="shared" si="7"/>
        <v>94</v>
      </c>
      <c r="D406" s="114">
        <v>0</v>
      </c>
      <c r="E406" s="114">
        <v>0</v>
      </c>
      <c r="F406" s="114">
        <v>0</v>
      </c>
      <c r="G406" s="115">
        <v>94</v>
      </c>
    </row>
    <row r="407" spans="1:7">
      <c r="A407" s="116">
        <v>22406</v>
      </c>
      <c r="B407" s="118" t="s">
        <v>990</v>
      </c>
      <c r="C407" s="114">
        <f t="shared" si="7"/>
        <v>1260</v>
      </c>
      <c r="D407" s="114">
        <v>0</v>
      </c>
      <c r="E407" s="114">
        <v>25</v>
      </c>
      <c r="F407" s="114">
        <v>0</v>
      </c>
      <c r="G407" s="115">
        <v>1235</v>
      </c>
    </row>
    <row r="408" spans="1:7">
      <c r="A408" s="116">
        <v>2240601</v>
      </c>
      <c r="B408" s="119" t="s">
        <v>991</v>
      </c>
      <c r="C408" s="114">
        <f t="shared" si="7"/>
        <v>1185</v>
      </c>
      <c r="D408" s="114">
        <v>0</v>
      </c>
      <c r="E408" s="114">
        <v>25</v>
      </c>
      <c r="F408" s="114">
        <v>0</v>
      </c>
      <c r="G408" s="115">
        <v>1160</v>
      </c>
    </row>
    <row r="409" spans="1:7">
      <c r="A409" s="116">
        <v>2240699</v>
      </c>
      <c r="B409" s="119" t="s">
        <v>1363</v>
      </c>
      <c r="C409" s="114">
        <f t="shared" si="7"/>
        <v>75</v>
      </c>
      <c r="D409" s="114">
        <v>0</v>
      </c>
      <c r="E409" s="114">
        <v>0</v>
      </c>
      <c r="F409" s="114">
        <v>0</v>
      </c>
      <c r="G409" s="115">
        <v>75</v>
      </c>
    </row>
    <row r="410" spans="1:7">
      <c r="A410" s="116">
        <v>227</v>
      </c>
      <c r="B410" s="117" t="s">
        <v>996</v>
      </c>
      <c r="C410" s="114">
        <f t="shared" si="7"/>
        <v>3000</v>
      </c>
      <c r="D410" s="114">
        <v>0</v>
      </c>
      <c r="E410" s="114">
        <v>0</v>
      </c>
      <c r="F410" s="114">
        <v>0</v>
      </c>
      <c r="G410" s="115">
        <v>3000</v>
      </c>
    </row>
    <row r="411" spans="1:7">
      <c r="A411" s="116">
        <v>229</v>
      </c>
      <c r="B411" s="117" t="s">
        <v>997</v>
      </c>
      <c r="C411" s="114">
        <f t="shared" ref="C411:C428" si="8">SUM(D411:G411)</f>
        <v>27347</v>
      </c>
      <c r="D411" s="114">
        <v>0</v>
      </c>
      <c r="E411" s="114">
        <v>0</v>
      </c>
      <c r="F411" s="114">
        <v>0</v>
      </c>
      <c r="G411" s="115">
        <f>25818+1529</f>
        <v>27347</v>
      </c>
    </row>
    <row r="412" spans="1:7">
      <c r="A412" s="116">
        <v>22902</v>
      </c>
      <c r="B412" s="117" t="s">
        <v>998</v>
      </c>
      <c r="C412" s="114">
        <f t="shared" si="8"/>
        <v>10000</v>
      </c>
      <c r="D412" s="114">
        <v>0</v>
      </c>
      <c r="E412" s="114">
        <v>0</v>
      </c>
      <c r="F412" s="114">
        <v>0</v>
      </c>
      <c r="G412" s="115">
        <v>10000</v>
      </c>
    </row>
    <row r="413" spans="1:7">
      <c r="A413" s="116">
        <v>2290201</v>
      </c>
      <c r="B413" s="119" t="s">
        <v>1364</v>
      </c>
      <c r="C413" s="114">
        <f t="shared" si="8"/>
        <v>10000</v>
      </c>
      <c r="D413" s="114">
        <v>0</v>
      </c>
      <c r="E413" s="114">
        <v>0</v>
      </c>
      <c r="F413" s="114">
        <v>0</v>
      </c>
      <c r="G413" s="115">
        <v>10000</v>
      </c>
    </row>
    <row r="414" spans="1:7">
      <c r="A414" s="116">
        <v>22999</v>
      </c>
      <c r="B414" s="118" t="s">
        <v>997</v>
      </c>
      <c r="C414" s="114">
        <f t="shared" si="8"/>
        <v>17347</v>
      </c>
      <c r="D414" s="114">
        <v>0</v>
      </c>
      <c r="E414" s="114">
        <v>0</v>
      </c>
      <c r="F414" s="114">
        <v>0</v>
      </c>
      <c r="G414" s="115">
        <f>15818+1529</f>
        <v>17347</v>
      </c>
    </row>
    <row r="415" spans="1:7">
      <c r="A415" s="116">
        <v>2299999</v>
      </c>
      <c r="B415" s="119" t="s">
        <v>997</v>
      </c>
      <c r="C415" s="114">
        <f t="shared" si="8"/>
        <v>17347</v>
      </c>
      <c r="D415" s="114">
        <v>0</v>
      </c>
      <c r="E415" s="114">
        <v>0</v>
      </c>
      <c r="F415" s="114">
        <v>0</v>
      </c>
      <c r="G415" s="115">
        <f>15818+1529</f>
        <v>17347</v>
      </c>
    </row>
    <row r="416" spans="1:7">
      <c r="A416" s="116">
        <v>232</v>
      </c>
      <c r="B416" s="117" t="s">
        <v>1002</v>
      </c>
      <c r="C416" s="114">
        <f t="shared" si="8"/>
        <v>16830</v>
      </c>
      <c r="D416" s="114">
        <v>0</v>
      </c>
      <c r="E416" s="114">
        <v>0</v>
      </c>
      <c r="F416" s="114">
        <v>0</v>
      </c>
      <c r="G416" s="115">
        <v>16830</v>
      </c>
    </row>
    <row r="417" spans="1:7">
      <c r="A417" s="116">
        <v>23203</v>
      </c>
      <c r="B417" s="118" t="s">
        <v>1365</v>
      </c>
      <c r="C417" s="114">
        <f t="shared" si="8"/>
        <v>16830</v>
      </c>
      <c r="D417" s="114">
        <v>0</v>
      </c>
      <c r="E417" s="114">
        <v>0</v>
      </c>
      <c r="F417" s="114">
        <v>0</v>
      </c>
      <c r="G417" s="115">
        <v>16830</v>
      </c>
    </row>
    <row r="418" spans="1:7">
      <c r="A418" s="116">
        <v>2320301</v>
      </c>
      <c r="B418" s="119" t="s">
        <v>1366</v>
      </c>
      <c r="C418" s="114">
        <f t="shared" si="8"/>
        <v>16000</v>
      </c>
      <c r="D418" s="114">
        <v>0</v>
      </c>
      <c r="E418" s="114">
        <v>0</v>
      </c>
      <c r="F418" s="114">
        <v>0</v>
      </c>
      <c r="G418" s="115">
        <v>16000</v>
      </c>
    </row>
    <row r="419" spans="1:7">
      <c r="A419" s="116">
        <v>2320303</v>
      </c>
      <c r="B419" s="117" t="s">
        <v>1005</v>
      </c>
      <c r="C419" s="114">
        <f t="shared" si="8"/>
        <v>830</v>
      </c>
      <c r="D419" s="114">
        <v>0</v>
      </c>
      <c r="E419" s="114">
        <v>0</v>
      </c>
      <c r="F419" s="114">
        <v>0</v>
      </c>
      <c r="G419" s="115">
        <v>830</v>
      </c>
    </row>
    <row r="420" spans="1:7">
      <c r="A420" s="120"/>
      <c r="B420" s="120"/>
      <c r="C420" s="120"/>
      <c r="D420" s="121"/>
      <c r="E420" s="120"/>
      <c r="F420" s="121"/>
      <c r="G420" s="121"/>
    </row>
    <row r="421" spans="1:7">
      <c r="A421" s="120"/>
      <c r="B421" s="120"/>
      <c r="C421" s="120"/>
      <c r="D421" s="121"/>
      <c r="E421" s="121"/>
      <c r="F421" s="121"/>
      <c r="G421" s="121"/>
    </row>
  </sheetData>
  <autoFilter ref="A6:G419">
    <extLst/>
  </autoFilter>
  <mergeCells count="8">
    <mergeCell ref="A2:G2"/>
    <mergeCell ref="A4:A6"/>
    <mergeCell ref="B4:B6"/>
    <mergeCell ref="C4:C6"/>
    <mergeCell ref="D4:D6"/>
    <mergeCell ref="E4:E6"/>
    <mergeCell ref="F4:F6"/>
    <mergeCell ref="G4:G6"/>
  </mergeCells>
  <printOptions horizontalCentered="1"/>
  <pageMargins left="0.235416666666667" right="0.15625" top="0.865277777777778" bottom="0.401388888888889" header="0.313888888888889" footer="0.275"/>
  <pageSetup paperSize="9" firstPageNumber="41" orientation="portrait" useFirstPageNumber="1"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953"/>
  <sheetViews>
    <sheetView showZeros="0" workbookViewId="0">
      <pane ySplit="7" topLeftCell="A727" activePane="bottomLeft" state="frozen"/>
      <selection/>
      <selection pane="bottomLeft" activeCell="A1" sqref="A1"/>
    </sheetView>
  </sheetViews>
  <sheetFormatPr defaultColWidth="9" defaultRowHeight="14.25"/>
  <cols>
    <col min="1" max="1" width="6.125" style="58" customWidth="1"/>
    <col min="2" max="2" width="39.625" style="56" customWidth="1"/>
    <col min="3" max="3" width="7.875" style="59" customWidth="1"/>
    <col min="4" max="4" width="7.125" style="59" customWidth="1"/>
    <col min="5" max="5" width="7" style="59" customWidth="1"/>
    <col min="6" max="6" width="6.75" style="59" customWidth="1"/>
    <col min="7" max="7" width="6.625" style="59" customWidth="1"/>
    <col min="8" max="9" width="6.25" style="59" customWidth="1"/>
    <col min="10" max="16384" width="9" style="56"/>
  </cols>
  <sheetData>
    <row r="1" spans="1:8">
      <c r="A1" s="60" t="s">
        <v>1367</v>
      </c>
      <c r="B1" s="61"/>
      <c r="C1" s="62"/>
      <c r="D1" s="62"/>
      <c r="E1" s="62"/>
      <c r="F1" s="62"/>
      <c r="G1" s="62"/>
      <c r="H1" s="62"/>
    </row>
    <row r="2" ht="20.25" spans="1:9">
      <c r="A2" s="63"/>
      <c r="B2" s="64" t="s">
        <v>1368</v>
      </c>
      <c r="C2" s="65"/>
      <c r="D2" s="65"/>
      <c r="E2" s="65"/>
      <c r="F2" s="65"/>
      <c r="G2" s="65"/>
      <c r="H2" s="65"/>
      <c r="I2" s="85"/>
    </row>
    <row r="3" spans="1:9">
      <c r="A3" s="66" t="s">
        <v>1369</v>
      </c>
      <c r="B3" s="67"/>
      <c r="C3" s="68"/>
      <c r="D3" s="69"/>
      <c r="E3" s="69"/>
      <c r="F3" s="69"/>
      <c r="G3" s="69"/>
      <c r="H3" s="70" t="s">
        <v>30</v>
      </c>
      <c r="I3" s="85"/>
    </row>
    <row r="4" ht="21.75" customHeight="1" spans="1:9">
      <c r="A4" s="71" t="s">
        <v>1370</v>
      </c>
      <c r="B4" s="71" t="s">
        <v>286</v>
      </c>
      <c r="C4" s="72" t="s">
        <v>216</v>
      </c>
      <c r="D4" s="73" t="s">
        <v>1371</v>
      </c>
      <c r="E4" s="73"/>
      <c r="F4" s="73"/>
      <c r="G4" s="73"/>
      <c r="H4" s="73"/>
      <c r="I4" s="73"/>
    </row>
    <row r="5" ht="8.25" customHeight="1" spans="1:9">
      <c r="A5" s="74"/>
      <c r="B5" s="74"/>
      <c r="C5" s="72"/>
      <c r="D5" s="75" t="s">
        <v>1372</v>
      </c>
      <c r="E5" s="75" t="s">
        <v>1373</v>
      </c>
      <c r="F5" s="75" t="s">
        <v>1374</v>
      </c>
      <c r="G5" s="75" t="s">
        <v>1375</v>
      </c>
      <c r="H5" s="75" t="s">
        <v>1376</v>
      </c>
      <c r="I5" s="86" t="s">
        <v>1377</v>
      </c>
    </row>
    <row r="6" ht="58.5" customHeight="1" spans="1:9">
      <c r="A6" s="74"/>
      <c r="B6" s="74"/>
      <c r="C6" s="72"/>
      <c r="D6" s="76"/>
      <c r="E6" s="76"/>
      <c r="F6" s="76"/>
      <c r="G6" s="76"/>
      <c r="H6" s="76"/>
      <c r="I6" s="87"/>
    </row>
    <row r="7" ht="19.5" customHeight="1" spans="1:9">
      <c r="A7" s="77"/>
      <c r="B7" s="78" t="s">
        <v>1378</v>
      </c>
      <c r="C7" s="79">
        <f>333177.34+571+30000</f>
        <v>363748.34</v>
      </c>
      <c r="D7" s="79">
        <f>204335.34+571</f>
        <v>204906.34</v>
      </c>
      <c r="E7" s="79">
        <v>1271.5</v>
      </c>
      <c r="F7" s="79">
        <v>633.5</v>
      </c>
      <c r="G7" s="79">
        <v>282</v>
      </c>
      <c r="H7" s="80">
        <f>126655+832+4800</f>
        <v>132287</v>
      </c>
      <c r="I7" s="88">
        <f>30000-832-4800</f>
        <v>24368</v>
      </c>
    </row>
    <row r="8" spans="1:9">
      <c r="A8" s="30"/>
      <c r="B8" s="81" t="s">
        <v>1379</v>
      </c>
      <c r="C8" s="79">
        <v>17884.19</v>
      </c>
      <c r="D8" s="79">
        <v>16993.69</v>
      </c>
      <c r="E8" s="82">
        <v>890.5</v>
      </c>
      <c r="F8" s="82">
        <v>0</v>
      </c>
      <c r="G8" s="82">
        <v>0</v>
      </c>
      <c r="H8" s="79">
        <v>0</v>
      </c>
      <c r="I8" s="88"/>
    </row>
    <row r="9" spans="1:9">
      <c r="A9" s="83">
        <v>101001</v>
      </c>
      <c r="B9" s="77" t="s">
        <v>1091</v>
      </c>
      <c r="C9" s="79">
        <v>208</v>
      </c>
      <c r="D9" s="79">
        <v>208</v>
      </c>
      <c r="E9" s="82">
        <v>0</v>
      </c>
      <c r="F9" s="82">
        <v>0</v>
      </c>
      <c r="G9" s="82">
        <v>0</v>
      </c>
      <c r="H9" s="79">
        <v>0</v>
      </c>
      <c r="I9" s="88"/>
    </row>
    <row r="10" spans="1:9">
      <c r="A10" s="77"/>
      <c r="B10" s="84" t="s">
        <v>1380</v>
      </c>
      <c r="C10" s="79">
        <v>20</v>
      </c>
      <c r="D10" s="79">
        <v>20</v>
      </c>
      <c r="E10" s="82">
        <v>0</v>
      </c>
      <c r="F10" s="82">
        <v>0</v>
      </c>
      <c r="G10" s="82">
        <v>0</v>
      </c>
      <c r="H10" s="79">
        <v>0</v>
      </c>
      <c r="I10" s="88"/>
    </row>
    <row r="11" spans="1:9">
      <c r="A11" s="77"/>
      <c r="B11" s="84" t="s">
        <v>1381</v>
      </c>
      <c r="C11" s="79">
        <v>20</v>
      </c>
      <c r="D11" s="79">
        <v>20</v>
      </c>
      <c r="E11" s="82">
        <v>0</v>
      </c>
      <c r="F11" s="82">
        <v>0</v>
      </c>
      <c r="G11" s="82">
        <v>0</v>
      </c>
      <c r="H11" s="79">
        <v>0</v>
      </c>
      <c r="I11" s="88"/>
    </row>
    <row r="12" spans="1:9">
      <c r="A12" s="77"/>
      <c r="B12" s="84" t="s">
        <v>1382</v>
      </c>
      <c r="C12" s="79">
        <v>5</v>
      </c>
      <c r="D12" s="79">
        <v>5</v>
      </c>
      <c r="E12" s="82">
        <v>0</v>
      </c>
      <c r="F12" s="82">
        <v>0</v>
      </c>
      <c r="G12" s="82">
        <v>0</v>
      </c>
      <c r="H12" s="79">
        <v>0</v>
      </c>
      <c r="I12" s="88"/>
    </row>
    <row r="13" spans="1:9">
      <c r="A13" s="77"/>
      <c r="B13" s="84" t="s">
        <v>1383</v>
      </c>
      <c r="C13" s="79">
        <v>20</v>
      </c>
      <c r="D13" s="79">
        <v>20</v>
      </c>
      <c r="E13" s="82">
        <v>0</v>
      </c>
      <c r="F13" s="82">
        <v>0</v>
      </c>
      <c r="G13" s="82">
        <v>0</v>
      </c>
      <c r="H13" s="79">
        <v>0</v>
      </c>
      <c r="I13" s="88"/>
    </row>
    <row r="14" spans="1:9">
      <c r="A14" s="77"/>
      <c r="B14" s="84" t="s">
        <v>1384</v>
      </c>
      <c r="C14" s="79">
        <v>40</v>
      </c>
      <c r="D14" s="79">
        <v>40</v>
      </c>
      <c r="E14" s="82">
        <v>0</v>
      </c>
      <c r="F14" s="82">
        <v>0</v>
      </c>
      <c r="G14" s="82">
        <v>0</v>
      </c>
      <c r="H14" s="79">
        <v>0</v>
      </c>
      <c r="I14" s="88"/>
    </row>
    <row r="15" spans="1:9">
      <c r="A15" s="77"/>
      <c r="B15" s="84" t="s">
        <v>1385</v>
      </c>
      <c r="C15" s="79">
        <v>35</v>
      </c>
      <c r="D15" s="79">
        <v>35</v>
      </c>
      <c r="E15" s="82">
        <v>0</v>
      </c>
      <c r="F15" s="82">
        <v>0</v>
      </c>
      <c r="G15" s="82">
        <v>0</v>
      </c>
      <c r="H15" s="79">
        <v>0</v>
      </c>
      <c r="I15" s="88"/>
    </row>
    <row r="16" spans="1:9">
      <c r="A16" s="77"/>
      <c r="B16" s="84" t="s">
        <v>1386</v>
      </c>
      <c r="C16" s="79">
        <v>20</v>
      </c>
      <c r="D16" s="79">
        <v>20</v>
      </c>
      <c r="E16" s="82">
        <v>0</v>
      </c>
      <c r="F16" s="82">
        <v>0</v>
      </c>
      <c r="G16" s="82">
        <v>0</v>
      </c>
      <c r="H16" s="79">
        <v>0</v>
      </c>
      <c r="I16" s="80"/>
    </row>
    <row r="17" spans="1:9">
      <c r="A17" s="77"/>
      <c r="B17" s="84" t="s">
        <v>1387</v>
      </c>
      <c r="C17" s="79">
        <v>10</v>
      </c>
      <c r="D17" s="79">
        <v>10</v>
      </c>
      <c r="E17" s="82">
        <v>0</v>
      </c>
      <c r="F17" s="82">
        <v>0</v>
      </c>
      <c r="G17" s="82">
        <v>0</v>
      </c>
      <c r="H17" s="79">
        <v>0</v>
      </c>
      <c r="I17" s="80"/>
    </row>
    <row r="18" spans="1:9">
      <c r="A18" s="77"/>
      <c r="B18" s="84" t="s">
        <v>1388</v>
      </c>
      <c r="C18" s="79">
        <v>10</v>
      </c>
      <c r="D18" s="79">
        <v>10</v>
      </c>
      <c r="E18" s="82">
        <v>0</v>
      </c>
      <c r="F18" s="82">
        <v>0</v>
      </c>
      <c r="G18" s="82">
        <v>0</v>
      </c>
      <c r="H18" s="79">
        <v>0</v>
      </c>
      <c r="I18" s="80"/>
    </row>
    <row r="19" spans="1:9">
      <c r="A19" s="77"/>
      <c r="B19" s="84" t="s">
        <v>1389</v>
      </c>
      <c r="C19" s="79">
        <v>28</v>
      </c>
      <c r="D19" s="79">
        <v>28</v>
      </c>
      <c r="E19" s="82">
        <v>0</v>
      </c>
      <c r="F19" s="82">
        <v>0</v>
      </c>
      <c r="G19" s="82">
        <v>0</v>
      </c>
      <c r="H19" s="79">
        <v>0</v>
      </c>
      <c r="I19" s="80"/>
    </row>
    <row r="20" spans="1:9">
      <c r="A20" s="83">
        <v>101003</v>
      </c>
      <c r="B20" s="77" t="s">
        <v>1092</v>
      </c>
      <c r="C20" s="79">
        <v>36.8</v>
      </c>
      <c r="D20" s="79">
        <v>36.8</v>
      </c>
      <c r="E20" s="82">
        <v>0</v>
      </c>
      <c r="F20" s="82">
        <v>0</v>
      </c>
      <c r="G20" s="82">
        <v>0</v>
      </c>
      <c r="H20" s="79">
        <v>0</v>
      </c>
      <c r="I20" s="80"/>
    </row>
    <row r="21" spans="1:9">
      <c r="A21" s="77"/>
      <c r="B21" s="84" t="s">
        <v>1390</v>
      </c>
      <c r="C21" s="79">
        <v>11</v>
      </c>
      <c r="D21" s="79">
        <v>11</v>
      </c>
      <c r="E21" s="82">
        <v>0</v>
      </c>
      <c r="F21" s="82">
        <v>0</v>
      </c>
      <c r="G21" s="82">
        <v>0</v>
      </c>
      <c r="H21" s="79">
        <v>0</v>
      </c>
      <c r="I21" s="80"/>
    </row>
    <row r="22" spans="1:9">
      <c r="A22" s="77"/>
      <c r="B22" s="84" t="s">
        <v>1391</v>
      </c>
      <c r="C22" s="79">
        <v>8.8</v>
      </c>
      <c r="D22" s="79">
        <v>8.8</v>
      </c>
      <c r="E22" s="82">
        <v>0</v>
      </c>
      <c r="F22" s="82">
        <v>0</v>
      </c>
      <c r="G22" s="82">
        <v>0</v>
      </c>
      <c r="H22" s="79">
        <v>0</v>
      </c>
      <c r="I22" s="80"/>
    </row>
    <row r="23" spans="1:9">
      <c r="A23" s="77"/>
      <c r="B23" s="84" t="s">
        <v>1392</v>
      </c>
      <c r="C23" s="79">
        <v>10</v>
      </c>
      <c r="D23" s="79">
        <v>10</v>
      </c>
      <c r="E23" s="82">
        <v>0</v>
      </c>
      <c r="F23" s="82">
        <v>0</v>
      </c>
      <c r="G23" s="82">
        <v>0</v>
      </c>
      <c r="H23" s="79">
        <v>0</v>
      </c>
      <c r="I23" s="80"/>
    </row>
    <row r="24" spans="1:9">
      <c r="A24" s="77"/>
      <c r="B24" s="84" t="s">
        <v>1393</v>
      </c>
      <c r="C24" s="79">
        <v>7</v>
      </c>
      <c r="D24" s="79">
        <v>7</v>
      </c>
      <c r="E24" s="82">
        <v>0</v>
      </c>
      <c r="F24" s="82">
        <v>0</v>
      </c>
      <c r="G24" s="82">
        <v>0</v>
      </c>
      <c r="H24" s="79">
        <v>0</v>
      </c>
      <c r="I24" s="80"/>
    </row>
    <row r="25" spans="1:9">
      <c r="A25" s="83">
        <v>101004</v>
      </c>
      <c r="B25" s="77" t="s">
        <v>1093</v>
      </c>
      <c r="C25" s="79">
        <v>260</v>
      </c>
      <c r="D25" s="79">
        <v>260</v>
      </c>
      <c r="E25" s="82">
        <v>0</v>
      </c>
      <c r="F25" s="82">
        <v>0</v>
      </c>
      <c r="G25" s="82">
        <v>0</v>
      </c>
      <c r="H25" s="79">
        <v>0</v>
      </c>
      <c r="I25" s="80"/>
    </row>
    <row r="26" spans="1:9">
      <c r="A26" s="77"/>
      <c r="B26" s="84" t="s">
        <v>1394</v>
      </c>
      <c r="C26" s="79">
        <v>190</v>
      </c>
      <c r="D26" s="79">
        <v>190</v>
      </c>
      <c r="E26" s="82">
        <v>0</v>
      </c>
      <c r="F26" s="82">
        <v>0</v>
      </c>
      <c r="G26" s="82">
        <v>0</v>
      </c>
      <c r="H26" s="79">
        <v>0</v>
      </c>
      <c r="I26" s="80"/>
    </row>
    <row r="27" spans="1:9">
      <c r="A27" s="77"/>
      <c r="B27" s="84" t="s">
        <v>1395</v>
      </c>
      <c r="C27" s="79">
        <v>10</v>
      </c>
      <c r="D27" s="79">
        <v>10</v>
      </c>
      <c r="E27" s="82">
        <v>0</v>
      </c>
      <c r="F27" s="82">
        <v>0</v>
      </c>
      <c r="G27" s="82">
        <v>0</v>
      </c>
      <c r="H27" s="79">
        <v>0</v>
      </c>
      <c r="I27" s="80"/>
    </row>
    <row r="28" spans="1:9">
      <c r="A28" s="77"/>
      <c r="B28" s="84" t="s">
        <v>1396</v>
      </c>
      <c r="C28" s="79">
        <v>20</v>
      </c>
      <c r="D28" s="79">
        <v>20</v>
      </c>
      <c r="E28" s="82">
        <v>0</v>
      </c>
      <c r="F28" s="82">
        <v>0</v>
      </c>
      <c r="G28" s="82">
        <v>0</v>
      </c>
      <c r="H28" s="79">
        <v>0</v>
      </c>
      <c r="I28" s="80"/>
    </row>
    <row r="29" spans="1:9">
      <c r="A29" s="77"/>
      <c r="B29" s="84" t="s">
        <v>1397</v>
      </c>
      <c r="C29" s="79">
        <v>12</v>
      </c>
      <c r="D29" s="79">
        <v>12</v>
      </c>
      <c r="E29" s="82">
        <v>0</v>
      </c>
      <c r="F29" s="82">
        <v>0</v>
      </c>
      <c r="G29" s="82">
        <v>0</v>
      </c>
      <c r="H29" s="79">
        <v>0</v>
      </c>
      <c r="I29" s="80"/>
    </row>
    <row r="30" spans="1:9">
      <c r="A30" s="30"/>
      <c r="B30" s="77" t="s">
        <v>1398</v>
      </c>
      <c r="C30" s="79">
        <v>28</v>
      </c>
      <c r="D30" s="79">
        <v>28</v>
      </c>
      <c r="E30" s="82">
        <v>0</v>
      </c>
      <c r="F30" s="82">
        <v>0</v>
      </c>
      <c r="G30" s="82">
        <v>0</v>
      </c>
      <c r="H30" s="79">
        <v>0</v>
      </c>
      <c r="I30" s="80"/>
    </row>
    <row r="31" spans="1:9">
      <c r="A31" s="78">
        <v>103001</v>
      </c>
      <c r="B31" s="30" t="s">
        <v>1094</v>
      </c>
      <c r="C31" s="79">
        <v>222.81</v>
      </c>
      <c r="D31" s="79">
        <v>222.81</v>
      </c>
      <c r="E31" s="82">
        <v>0</v>
      </c>
      <c r="F31" s="82">
        <v>0</v>
      </c>
      <c r="G31" s="82">
        <v>0</v>
      </c>
      <c r="H31" s="79">
        <v>0</v>
      </c>
      <c r="I31" s="80"/>
    </row>
    <row r="32" spans="1:9">
      <c r="A32" s="77"/>
      <c r="B32" s="84" t="s">
        <v>1399</v>
      </c>
      <c r="C32" s="79">
        <v>22</v>
      </c>
      <c r="D32" s="79">
        <v>22</v>
      </c>
      <c r="E32" s="82">
        <v>0</v>
      </c>
      <c r="F32" s="82">
        <v>0</v>
      </c>
      <c r="G32" s="82">
        <v>0</v>
      </c>
      <c r="H32" s="79">
        <v>0</v>
      </c>
      <c r="I32" s="80"/>
    </row>
    <row r="33" spans="1:9">
      <c r="A33" s="77"/>
      <c r="B33" s="84" t="s">
        <v>1400</v>
      </c>
      <c r="C33" s="79">
        <v>11.43</v>
      </c>
      <c r="D33" s="79">
        <v>11.43</v>
      </c>
      <c r="E33" s="82">
        <v>0</v>
      </c>
      <c r="F33" s="82">
        <v>0</v>
      </c>
      <c r="G33" s="82">
        <v>0</v>
      </c>
      <c r="H33" s="79">
        <v>0</v>
      </c>
      <c r="I33" s="80"/>
    </row>
    <row r="34" spans="1:9">
      <c r="A34" s="77"/>
      <c r="B34" s="84" t="s">
        <v>1401</v>
      </c>
      <c r="C34" s="79">
        <v>22</v>
      </c>
      <c r="D34" s="79">
        <v>22</v>
      </c>
      <c r="E34" s="82">
        <v>0</v>
      </c>
      <c r="F34" s="82">
        <v>0</v>
      </c>
      <c r="G34" s="82">
        <v>0</v>
      </c>
      <c r="H34" s="79">
        <v>0</v>
      </c>
      <c r="I34" s="80"/>
    </row>
    <row r="35" spans="1:9">
      <c r="A35" s="77"/>
      <c r="B35" s="84" t="s">
        <v>1402</v>
      </c>
      <c r="C35" s="79">
        <v>10</v>
      </c>
      <c r="D35" s="79">
        <v>10</v>
      </c>
      <c r="E35" s="82">
        <v>0</v>
      </c>
      <c r="F35" s="82">
        <v>0</v>
      </c>
      <c r="G35" s="82">
        <v>0</v>
      </c>
      <c r="H35" s="79">
        <v>0</v>
      </c>
      <c r="I35" s="80"/>
    </row>
    <row r="36" spans="1:9">
      <c r="A36" s="77"/>
      <c r="B36" s="84" t="s">
        <v>1403</v>
      </c>
      <c r="C36" s="79">
        <v>10.75</v>
      </c>
      <c r="D36" s="79">
        <v>10.75</v>
      </c>
      <c r="E36" s="82">
        <v>0</v>
      </c>
      <c r="F36" s="82">
        <v>0</v>
      </c>
      <c r="G36" s="82">
        <v>0</v>
      </c>
      <c r="H36" s="79">
        <v>0</v>
      </c>
      <c r="I36" s="80"/>
    </row>
    <row r="37" spans="1:9">
      <c r="A37" s="77"/>
      <c r="B37" s="84" t="s">
        <v>1404</v>
      </c>
      <c r="C37" s="79">
        <v>13</v>
      </c>
      <c r="D37" s="79">
        <v>13</v>
      </c>
      <c r="E37" s="82">
        <v>0</v>
      </c>
      <c r="F37" s="82">
        <v>0</v>
      </c>
      <c r="G37" s="82">
        <v>0</v>
      </c>
      <c r="H37" s="79">
        <v>0</v>
      </c>
      <c r="I37" s="80"/>
    </row>
    <row r="38" spans="1:9">
      <c r="A38" s="77"/>
      <c r="B38" s="84" t="s">
        <v>1405</v>
      </c>
      <c r="C38" s="79">
        <v>34</v>
      </c>
      <c r="D38" s="79">
        <v>34</v>
      </c>
      <c r="E38" s="82">
        <v>0</v>
      </c>
      <c r="F38" s="82">
        <v>0</v>
      </c>
      <c r="G38" s="82">
        <v>0</v>
      </c>
      <c r="H38" s="79">
        <v>0</v>
      </c>
      <c r="I38" s="80"/>
    </row>
    <row r="39" spans="1:9">
      <c r="A39" s="77"/>
      <c r="B39" s="84" t="s">
        <v>1406</v>
      </c>
      <c r="C39" s="79">
        <v>28</v>
      </c>
      <c r="D39" s="79">
        <v>28</v>
      </c>
      <c r="E39" s="82">
        <v>0</v>
      </c>
      <c r="F39" s="82">
        <v>0</v>
      </c>
      <c r="G39" s="82">
        <v>0</v>
      </c>
      <c r="H39" s="79">
        <v>0</v>
      </c>
      <c r="I39" s="80"/>
    </row>
    <row r="40" spans="1:9">
      <c r="A40" s="77"/>
      <c r="B40" s="84" t="s">
        <v>1407</v>
      </c>
      <c r="C40" s="79">
        <v>50</v>
      </c>
      <c r="D40" s="79">
        <v>50</v>
      </c>
      <c r="E40" s="82">
        <v>0</v>
      </c>
      <c r="F40" s="82">
        <v>0</v>
      </c>
      <c r="G40" s="82">
        <v>0</v>
      </c>
      <c r="H40" s="79">
        <v>0</v>
      </c>
      <c r="I40" s="80"/>
    </row>
    <row r="41" spans="1:9">
      <c r="A41" s="77"/>
      <c r="B41" s="84" t="s">
        <v>1408</v>
      </c>
      <c r="C41" s="79">
        <v>10</v>
      </c>
      <c r="D41" s="79">
        <v>10</v>
      </c>
      <c r="E41" s="82">
        <v>0</v>
      </c>
      <c r="F41" s="82">
        <v>0</v>
      </c>
      <c r="G41" s="82">
        <v>0</v>
      </c>
      <c r="H41" s="79">
        <v>0</v>
      </c>
      <c r="I41" s="80"/>
    </row>
    <row r="42" spans="1:9">
      <c r="A42" s="77"/>
      <c r="B42" s="84" t="s">
        <v>1409</v>
      </c>
      <c r="C42" s="79">
        <v>2.38</v>
      </c>
      <c r="D42" s="79">
        <v>2.38</v>
      </c>
      <c r="E42" s="82">
        <v>0</v>
      </c>
      <c r="F42" s="82">
        <v>0</v>
      </c>
      <c r="G42" s="82">
        <v>0</v>
      </c>
      <c r="H42" s="79">
        <v>0</v>
      </c>
      <c r="I42" s="80"/>
    </row>
    <row r="43" spans="1:9">
      <c r="A43" s="77"/>
      <c r="B43" s="84" t="s">
        <v>1410</v>
      </c>
      <c r="C43" s="79">
        <v>1</v>
      </c>
      <c r="D43" s="79">
        <v>1</v>
      </c>
      <c r="E43" s="82">
        <v>0</v>
      </c>
      <c r="F43" s="82">
        <v>0</v>
      </c>
      <c r="G43" s="82">
        <v>0</v>
      </c>
      <c r="H43" s="79">
        <v>0</v>
      </c>
      <c r="I43" s="80"/>
    </row>
    <row r="44" spans="1:9">
      <c r="A44" s="77"/>
      <c r="B44" s="84" t="s">
        <v>1411</v>
      </c>
      <c r="C44" s="79">
        <v>8.25</v>
      </c>
      <c r="D44" s="79">
        <v>8.25</v>
      </c>
      <c r="E44" s="82">
        <v>0</v>
      </c>
      <c r="F44" s="82">
        <v>0</v>
      </c>
      <c r="G44" s="82">
        <v>0</v>
      </c>
      <c r="H44" s="79">
        <v>0</v>
      </c>
      <c r="I44" s="80"/>
    </row>
    <row r="45" spans="1:9">
      <c r="A45" s="83">
        <v>105001</v>
      </c>
      <c r="B45" s="77" t="s">
        <v>1095</v>
      </c>
      <c r="C45" s="79">
        <v>723</v>
      </c>
      <c r="D45" s="79">
        <v>723</v>
      </c>
      <c r="E45" s="82">
        <v>0</v>
      </c>
      <c r="F45" s="82">
        <v>0</v>
      </c>
      <c r="G45" s="82">
        <v>0</v>
      </c>
      <c r="H45" s="79">
        <v>0</v>
      </c>
      <c r="I45" s="80"/>
    </row>
    <row r="46" spans="1:9">
      <c r="A46" s="77"/>
      <c r="B46" s="84" t="s">
        <v>1412</v>
      </c>
      <c r="C46" s="79">
        <v>300</v>
      </c>
      <c r="D46" s="79">
        <v>300</v>
      </c>
      <c r="E46" s="82">
        <v>0</v>
      </c>
      <c r="F46" s="82">
        <v>0</v>
      </c>
      <c r="G46" s="82">
        <v>0</v>
      </c>
      <c r="H46" s="79">
        <v>0</v>
      </c>
      <c r="I46" s="80"/>
    </row>
    <row r="47" spans="1:9">
      <c r="A47" s="77"/>
      <c r="B47" s="84" t="s">
        <v>1413</v>
      </c>
      <c r="C47" s="79">
        <v>13</v>
      </c>
      <c r="D47" s="79">
        <v>13</v>
      </c>
      <c r="E47" s="82">
        <v>0</v>
      </c>
      <c r="F47" s="82">
        <v>0</v>
      </c>
      <c r="G47" s="82">
        <v>0</v>
      </c>
      <c r="H47" s="79">
        <v>0</v>
      </c>
      <c r="I47" s="80"/>
    </row>
    <row r="48" spans="1:9">
      <c r="A48" s="77"/>
      <c r="B48" s="84" t="s">
        <v>1414</v>
      </c>
      <c r="C48" s="79">
        <v>136</v>
      </c>
      <c r="D48" s="79">
        <v>136</v>
      </c>
      <c r="E48" s="82">
        <v>0</v>
      </c>
      <c r="F48" s="82">
        <v>0</v>
      </c>
      <c r="G48" s="82">
        <v>0</v>
      </c>
      <c r="H48" s="79">
        <v>0</v>
      </c>
      <c r="I48" s="80"/>
    </row>
    <row r="49" spans="1:9">
      <c r="A49" s="77"/>
      <c r="B49" s="84" t="s">
        <v>1415</v>
      </c>
      <c r="C49" s="79">
        <v>10</v>
      </c>
      <c r="D49" s="79">
        <v>10</v>
      </c>
      <c r="E49" s="82">
        <v>0</v>
      </c>
      <c r="F49" s="82">
        <v>0</v>
      </c>
      <c r="G49" s="82">
        <v>0</v>
      </c>
      <c r="H49" s="79">
        <v>0</v>
      </c>
      <c r="I49" s="80"/>
    </row>
    <row r="50" spans="1:9">
      <c r="A50" s="77"/>
      <c r="B50" s="84" t="s">
        <v>1416</v>
      </c>
      <c r="C50" s="79">
        <v>12</v>
      </c>
      <c r="D50" s="79">
        <v>12</v>
      </c>
      <c r="E50" s="82">
        <v>0</v>
      </c>
      <c r="F50" s="82">
        <v>0</v>
      </c>
      <c r="G50" s="82">
        <v>0</v>
      </c>
      <c r="H50" s="79">
        <v>0</v>
      </c>
      <c r="I50" s="80"/>
    </row>
    <row r="51" spans="1:9">
      <c r="A51" s="77"/>
      <c r="B51" s="84" t="s">
        <v>1417</v>
      </c>
      <c r="C51" s="79">
        <v>172</v>
      </c>
      <c r="D51" s="79">
        <v>172</v>
      </c>
      <c r="E51" s="82">
        <v>0</v>
      </c>
      <c r="F51" s="82">
        <v>0</v>
      </c>
      <c r="G51" s="82">
        <v>0</v>
      </c>
      <c r="H51" s="79">
        <v>0</v>
      </c>
      <c r="I51" s="80"/>
    </row>
    <row r="52" spans="1:9">
      <c r="A52" s="77"/>
      <c r="B52" s="84" t="s">
        <v>1418</v>
      </c>
      <c r="C52" s="79">
        <v>80</v>
      </c>
      <c r="D52" s="79">
        <v>80</v>
      </c>
      <c r="E52" s="82">
        <v>0</v>
      </c>
      <c r="F52" s="82">
        <v>0</v>
      </c>
      <c r="G52" s="82">
        <v>0</v>
      </c>
      <c r="H52" s="79">
        <v>0</v>
      </c>
      <c r="I52" s="80"/>
    </row>
    <row r="53" spans="1:9">
      <c r="A53" s="78">
        <v>107001</v>
      </c>
      <c r="B53" s="30" t="s">
        <v>1096</v>
      </c>
      <c r="C53" s="79">
        <v>305</v>
      </c>
      <c r="D53" s="79">
        <v>305</v>
      </c>
      <c r="E53" s="82">
        <v>0</v>
      </c>
      <c r="F53" s="82">
        <v>0</v>
      </c>
      <c r="G53" s="82">
        <v>0</v>
      </c>
      <c r="H53" s="79">
        <v>0</v>
      </c>
      <c r="I53" s="80"/>
    </row>
    <row r="54" spans="1:9">
      <c r="A54" s="77"/>
      <c r="B54" s="84" t="s">
        <v>1419</v>
      </c>
      <c r="C54" s="79">
        <v>5.5</v>
      </c>
      <c r="D54" s="79">
        <v>5.5</v>
      </c>
      <c r="E54" s="82">
        <v>0</v>
      </c>
      <c r="F54" s="82">
        <v>0</v>
      </c>
      <c r="G54" s="82">
        <v>0</v>
      </c>
      <c r="H54" s="79">
        <v>0</v>
      </c>
      <c r="I54" s="80"/>
    </row>
    <row r="55" spans="1:9">
      <c r="A55" s="77"/>
      <c r="B55" s="84" t="s">
        <v>1420</v>
      </c>
      <c r="C55" s="79">
        <v>200</v>
      </c>
      <c r="D55" s="79">
        <v>200</v>
      </c>
      <c r="E55" s="82">
        <v>0</v>
      </c>
      <c r="F55" s="82">
        <v>0</v>
      </c>
      <c r="G55" s="82">
        <v>0</v>
      </c>
      <c r="H55" s="79">
        <v>0</v>
      </c>
      <c r="I55" s="80"/>
    </row>
    <row r="56" spans="1:9">
      <c r="A56" s="30"/>
      <c r="B56" s="77" t="s">
        <v>1421</v>
      </c>
      <c r="C56" s="79">
        <v>3.5</v>
      </c>
      <c r="D56" s="79">
        <v>3.5</v>
      </c>
      <c r="E56" s="82">
        <v>0</v>
      </c>
      <c r="F56" s="82">
        <v>0</v>
      </c>
      <c r="G56" s="82">
        <v>0</v>
      </c>
      <c r="H56" s="79">
        <v>0</v>
      </c>
      <c r="I56" s="80"/>
    </row>
    <row r="57" spans="1:9">
      <c r="A57" s="77"/>
      <c r="B57" s="84" t="s">
        <v>1422</v>
      </c>
      <c r="C57" s="79">
        <v>95</v>
      </c>
      <c r="D57" s="79">
        <v>95</v>
      </c>
      <c r="E57" s="82">
        <v>0</v>
      </c>
      <c r="F57" s="82">
        <v>0</v>
      </c>
      <c r="G57" s="82">
        <v>0</v>
      </c>
      <c r="H57" s="79">
        <v>0</v>
      </c>
      <c r="I57" s="80"/>
    </row>
    <row r="58" spans="1:9">
      <c r="A58" s="30"/>
      <c r="B58" s="77" t="s">
        <v>1423</v>
      </c>
      <c r="C58" s="79">
        <v>1</v>
      </c>
      <c r="D58" s="79">
        <v>1</v>
      </c>
      <c r="E58" s="82">
        <v>0</v>
      </c>
      <c r="F58" s="82">
        <v>0</v>
      </c>
      <c r="G58" s="82">
        <v>0</v>
      </c>
      <c r="H58" s="79">
        <v>0</v>
      </c>
      <c r="I58" s="80"/>
    </row>
    <row r="59" spans="1:9">
      <c r="A59" s="78">
        <v>108001</v>
      </c>
      <c r="B59" s="30" t="s">
        <v>1097</v>
      </c>
      <c r="C59" s="79">
        <v>75</v>
      </c>
      <c r="D59" s="79">
        <v>75</v>
      </c>
      <c r="E59" s="82">
        <v>0</v>
      </c>
      <c r="F59" s="82">
        <v>0</v>
      </c>
      <c r="G59" s="82">
        <v>0</v>
      </c>
      <c r="H59" s="79">
        <v>0</v>
      </c>
      <c r="I59" s="80"/>
    </row>
    <row r="60" spans="1:9">
      <c r="A60" s="77"/>
      <c r="B60" s="84" t="s">
        <v>1424</v>
      </c>
      <c r="C60" s="79">
        <v>5</v>
      </c>
      <c r="D60" s="79">
        <v>5</v>
      </c>
      <c r="E60" s="82">
        <v>0</v>
      </c>
      <c r="F60" s="82">
        <v>0</v>
      </c>
      <c r="G60" s="82">
        <v>0</v>
      </c>
      <c r="H60" s="79">
        <v>0</v>
      </c>
      <c r="I60" s="80"/>
    </row>
    <row r="61" spans="1:9">
      <c r="A61" s="77"/>
      <c r="B61" s="84" t="s">
        <v>1425</v>
      </c>
      <c r="C61" s="79">
        <v>42</v>
      </c>
      <c r="D61" s="79">
        <v>42</v>
      </c>
      <c r="E61" s="82">
        <v>0</v>
      </c>
      <c r="F61" s="82">
        <v>0</v>
      </c>
      <c r="G61" s="82">
        <v>0</v>
      </c>
      <c r="H61" s="79">
        <v>0</v>
      </c>
      <c r="I61" s="80"/>
    </row>
    <row r="62" spans="1:9">
      <c r="A62" s="77"/>
      <c r="B62" s="84" t="s">
        <v>1426</v>
      </c>
      <c r="C62" s="79">
        <v>28</v>
      </c>
      <c r="D62" s="79">
        <v>28</v>
      </c>
      <c r="E62" s="82">
        <v>0</v>
      </c>
      <c r="F62" s="82">
        <v>0</v>
      </c>
      <c r="G62" s="82">
        <v>0</v>
      </c>
      <c r="H62" s="79">
        <v>0</v>
      </c>
      <c r="I62" s="80"/>
    </row>
    <row r="63" spans="1:9">
      <c r="A63" s="83">
        <v>109001</v>
      </c>
      <c r="B63" s="77" t="s">
        <v>1098</v>
      </c>
      <c r="C63" s="79">
        <v>197.35</v>
      </c>
      <c r="D63" s="79">
        <v>197.35</v>
      </c>
      <c r="E63" s="82">
        <v>0</v>
      </c>
      <c r="F63" s="82">
        <v>0</v>
      </c>
      <c r="G63" s="82">
        <v>0</v>
      </c>
      <c r="H63" s="79">
        <v>0</v>
      </c>
      <c r="I63" s="80"/>
    </row>
    <row r="64" spans="1:9">
      <c r="A64" s="77"/>
      <c r="B64" s="84" t="s">
        <v>1427</v>
      </c>
      <c r="C64" s="79">
        <v>28</v>
      </c>
      <c r="D64" s="79">
        <v>28</v>
      </c>
      <c r="E64" s="82">
        <v>0</v>
      </c>
      <c r="F64" s="82">
        <v>0</v>
      </c>
      <c r="G64" s="82">
        <v>0</v>
      </c>
      <c r="H64" s="79">
        <v>0</v>
      </c>
      <c r="I64" s="80"/>
    </row>
    <row r="65" spans="1:9">
      <c r="A65" s="77"/>
      <c r="B65" s="84" t="s">
        <v>1428</v>
      </c>
      <c r="C65" s="79">
        <v>23.35</v>
      </c>
      <c r="D65" s="79">
        <v>23.35</v>
      </c>
      <c r="E65" s="82">
        <v>0</v>
      </c>
      <c r="F65" s="82">
        <v>0</v>
      </c>
      <c r="G65" s="82">
        <v>0</v>
      </c>
      <c r="H65" s="79">
        <v>0</v>
      </c>
      <c r="I65" s="80"/>
    </row>
    <row r="66" spans="1:9">
      <c r="A66" s="77"/>
      <c r="B66" s="84" t="s">
        <v>1429</v>
      </c>
      <c r="C66" s="79">
        <v>38</v>
      </c>
      <c r="D66" s="79">
        <v>38</v>
      </c>
      <c r="E66" s="82">
        <v>0</v>
      </c>
      <c r="F66" s="82">
        <v>0</v>
      </c>
      <c r="G66" s="82">
        <v>0</v>
      </c>
      <c r="H66" s="79">
        <v>0</v>
      </c>
      <c r="I66" s="80"/>
    </row>
    <row r="67" spans="1:9">
      <c r="A67" s="30"/>
      <c r="B67" s="77" t="s">
        <v>1430</v>
      </c>
      <c r="C67" s="79">
        <v>108</v>
      </c>
      <c r="D67" s="79">
        <v>108</v>
      </c>
      <c r="E67" s="82">
        <v>0</v>
      </c>
      <c r="F67" s="82">
        <v>0</v>
      </c>
      <c r="G67" s="82">
        <v>0</v>
      </c>
      <c r="H67" s="79">
        <v>0</v>
      </c>
      <c r="I67" s="80"/>
    </row>
    <row r="68" spans="1:9">
      <c r="A68" s="78">
        <v>110001</v>
      </c>
      <c r="B68" s="30" t="s">
        <v>1099</v>
      </c>
      <c r="C68" s="79">
        <v>431.33</v>
      </c>
      <c r="D68" s="79">
        <v>431.33</v>
      </c>
      <c r="E68" s="82">
        <v>0</v>
      </c>
      <c r="F68" s="82">
        <v>0</v>
      </c>
      <c r="G68" s="82">
        <v>0</v>
      </c>
      <c r="H68" s="79">
        <v>0</v>
      </c>
      <c r="I68" s="80"/>
    </row>
    <row r="69" spans="1:9">
      <c r="A69" s="77"/>
      <c r="B69" s="84" t="s">
        <v>1431</v>
      </c>
      <c r="C69" s="79">
        <v>80</v>
      </c>
      <c r="D69" s="79">
        <v>80</v>
      </c>
      <c r="E69" s="82">
        <v>0</v>
      </c>
      <c r="F69" s="82">
        <v>0</v>
      </c>
      <c r="G69" s="82">
        <v>0</v>
      </c>
      <c r="H69" s="79">
        <v>0</v>
      </c>
      <c r="I69" s="80"/>
    </row>
    <row r="70" spans="1:9">
      <c r="A70" s="77"/>
      <c r="B70" s="84" t="s">
        <v>1432</v>
      </c>
      <c r="C70" s="79">
        <v>80</v>
      </c>
      <c r="D70" s="79">
        <v>80</v>
      </c>
      <c r="E70" s="82">
        <v>0</v>
      </c>
      <c r="F70" s="82">
        <v>0</v>
      </c>
      <c r="G70" s="82">
        <v>0</v>
      </c>
      <c r="H70" s="79">
        <v>0</v>
      </c>
      <c r="I70" s="80"/>
    </row>
    <row r="71" spans="1:9">
      <c r="A71" s="77"/>
      <c r="B71" s="84" t="s">
        <v>1433</v>
      </c>
      <c r="C71" s="79">
        <v>10</v>
      </c>
      <c r="D71" s="79">
        <v>10</v>
      </c>
      <c r="E71" s="82">
        <v>0</v>
      </c>
      <c r="F71" s="82">
        <v>0</v>
      </c>
      <c r="G71" s="82">
        <v>0</v>
      </c>
      <c r="H71" s="79">
        <v>0</v>
      </c>
      <c r="I71" s="80"/>
    </row>
    <row r="72" spans="1:9">
      <c r="A72" s="30"/>
      <c r="B72" s="77" t="s">
        <v>1434</v>
      </c>
      <c r="C72" s="79">
        <v>24</v>
      </c>
      <c r="D72" s="79">
        <v>24</v>
      </c>
      <c r="E72" s="82">
        <v>0</v>
      </c>
      <c r="F72" s="82">
        <v>0</v>
      </c>
      <c r="G72" s="82">
        <v>0</v>
      </c>
      <c r="H72" s="79">
        <v>0</v>
      </c>
      <c r="I72" s="80"/>
    </row>
    <row r="73" spans="1:9">
      <c r="A73" s="77"/>
      <c r="B73" s="84" t="s">
        <v>1435</v>
      </c>
      <c r="C73" s="79">
        <v>6.4</v>
      </c>
      <c r="D73" s="79">
        <v>6.4</v>
      </c>
      <c r="E73" s="82">
        <v>0</v>
      </c>
      <c r="F73" s="82">
        <v>0</v>
      </c>
      <c r="G73" s="82">
        <v>0</v>
      </c>
      <c r="H73" s="79">
        <v>0</v>
      </c>
      <c r="I73" s="80"/>
    </row>
    <row r="74" spans="1:9">
      <c r="A74" s="77"/>
      <c r="B74" s="84" t="s">
        <v>1436</v>
      </c>
      <c r="C74" s="79">
        <v>35</v>
      </c>
      <c r="D74" s="79">
        <v>35</v>
      </c>
      <c r="E74" s="82">
        <v>0</v>
      </c>
      <c r="F74" s="82">
        <v>0</v>
      </c>
      <c r="G74" s="82">
        <v>0</v>
      </c>
      <c r="H74" s="79">
        <v>0</v>
      </c>
      <c r="I74" s="80"/>
    </row>
    <row r="75" spans="1:9">
      <c r="A75" s="77"/>
      <c r="B75" s="84" t="s">
        <v>1437</v>
      </c>
      <c r="C75" s="79">
        <v>4</v>
      </c>
      <c r="D75" s="79">
        <v>4</v>
      </c>
      <c r="E75" s="82">
        <v>0</v>
      </c>
      <c r="F75" s="82">
        <v>0</v>
      </c>
      <c r="G75" s="82">
        <v>0</v>
      </c>
      <c r="H75" s="79">
        <v>0</v>
      </c>
      <c r="I75" s="80"/>
    </row>
    <row r="76" spans="1:9">
      <c r="A76" s="30"/>
      <c r="B76" s="77" t="s">
        <v>1438</v>
      </c>
      <c r="C76" s="79">
        <v>28</v>
      </c>
      <c r="D76" s="79">
        <v>28</v>
      </c>
      <c r="E76" s="82">
        <v>0</v>
      </c>
      <c r="F76" s="82">
        <v>0</v>
      </c>
      <c r="G76" s="82">
        <v>0</v>
      </c>
      <c r="H76" s="79">
        <v>0</v>
      </c>
      <c r="I76" s="80"/>
    </row>
    <row r="77" spans="1:9">
      <c r="A77" s="77"/>
      <c r="B77" s="84" t="s">
        <v>1439</v>
      </c>
      <c r="C77" s="79">
        <v>45</v>
      </c>
      <c r="D77" s="79">
        <v>45</v>
      </c>
      <c r="E77" s="82">
        <v>0</v>
      </c>
      <c r="F77" s="82">
        <v>0</v>
      </c>
      <c r="G77" s="82">
        <v>0</v>
      </c>
      <c r="H77" s="79">
        <v>0</v>
      </c>
      <c r="I77" s="80"/>
    </row>
    <row r="78" spans="1:9">
      <c r="A78" s="77"/>
      <c r="B78" s="84" t="s">
        <v>1440</v>
      </c>
      <c r="C78" s="79">
        <v>21.6</v>
      </c>
      <c r="D78" s="79">
        <v>21.6</v>
      </c>
      <c r="E78" s="82">
        <v>0</v>
      </c>
      <c r="F78" s="82">
        <v>0</v>
      </c>
      <c r="G78" s="82">
        <v>0</v>
      </c>
      <c r="H78" s="79">
        <v>0</v>
      </c>
      <c r="I78" s="80"/>
    </row>
    <row r="79" spans="1:9">
      <c r="A79" s="77"/>
      <c r="B79" s="84" t="s">
        <v>1441</v>
      </c>
      <c r="C79" s="79">
        <v>58.2</v>
      </c>
      <c r="D79" s="79">
        <v>58.2</v>
      </c>
      <c r="E79" s="82">
        <v>0</v>
      </c>
      <c r="F79" s="82">
        <v>0</v>
      </c>
      <c r="G79" s="82">
        <v>0</v>
      </c>
      <c r="H79" s="79">
        <v>0</v>
      </c>
      <c r="I79" s="80"/>
    </row>
    <row r="80" spans="1:9">
      <c r="A80" s="77"/>
      <c r="B80" s="84" t="s">
        <v>1442</v>
      </c>
      <c r="C80" s="79">
        <v>8</v>
      </c>
      <c r="D80" s="79">
        <v>8</v>
      </c>
      <c r="E80" s="82">
        <v>0</v>
      </c>
      <c r="F80" s="82">
        <v>0</v>
      </c>
      <c r="G80" s="82">
        <v>0</v>
      </c>
      <c r="H80" s="79">
        <v>0</v>
      </c>
      <c r="I80" s="80"/>
    </row>
    <row r="81" spans="1:9">
      <c r="A81" s="77"/>
      <c r="B81" s="84" t="s">
        <v>1443</v>
      </c>
      <c r="C81" s="79">
        <v>8.73</v>
      </c>
      <c r="D81" s="79">
        <v>8.73</v>
      </c>
      <c r="E81" s="82">
        <v>0</v>
      </c>
      <c r="F81" s="82">
        <v>0</v>
      </c>
      <c r="G81" s="82">
        <v>0</v>
      </c>
      <c r="H81" s="79">
        <v>0</v>
      </c>
      <c r="I81" s="80"/>
    </row>
    <row r="82" spans="1:9">
      <c r="A82" s="77"/>
      <c r="B82" s="84" t="s">
        <v>1444</v>
      </c>
      <c r="C82" s="79">
        <v>8</v>
      </c>
      <c r="D82" s="79">
        <v>8</v>
      </c>
      <c r="E82" s="82">
        <v>0</v>
      </c>
      <c r="F82" s="82">
        <v>0</v>
      </c>
      <c r="G82" s="82">
        <v>0</v>
      </c>
      <c r="H82" s="79">
        <v>0</v>
      </c>
      <c r="I82" s="80"/>
    </row>
    <row r="83" spans="1:9">
      <c r="A83" s="77"/>
      <c r="B83" s="84" t="s">
        <v>1445</v>
      </c>
      <c r="C83" s="79">
        <v>2.4</v>
      </c>
      <c r="D83" s="79">
        <v>2.4</v>
      </c>
      <c r="E83" s="82">
        <v>0</v>
      </c>
      <c r="F83" s="82">
        <v>0</v>
      </c>
      <c r="G83" s="82">
        <v>0</v>
      </c>
      <c r="H83" s="79">
        <v>0</v>
      </c>
      <c r="I83" s="80"/>
    </row>
    <row r="84" spans="1:9">
      <c r="A84" s="77"/>
      <c r="B84" s="84" t="s">
        <v>1446</v>
      </c>
      <c r="C84" s="79">
        <v>8</v>
      </c>
      <c r="D84" s="79">
        <v>8</v>
      </c>
      <c r="E84" s="82">
        <v>0</v>
      </c>
      <c r="F84" s="82">
        <v>0</v>
      </c>
      <c r="G84" s="82">
        <v>0</v>
      </c>
      <c r="H84" s="79">
        <v>0</v>
      </c>
      <c r="I84" s="80"/>
    </row>
    <row r="85" spans="1:9">
      <c r="A85" s="77"/>
      <c r="B85" s="84" t="s">
        <v>1447</v>
      </c>
      <c r="C85" s="79">
        <v>4</v>
      </c>
      <c r="D85" s="79">
        <v>4</v>
      </c>
      <c r="E85" s="82">
        <v>0</v>
      </c>
      <c r="F85" s="82">
        <v>0</v>
      </c>
      <c r="G85" s="82">
        <v>0</v>
      </c>
      <c r="H85" s="79">
        <v>0</v>
      </c>
      <c r="I85" s="80"/>
    </row>
    <row r="86" spans="1:9">
      <c r="A86" s="78">
        <v>111001</v>
      </c>
      <c r="B86" s="30" t="s">
        <v>1100</v>
      </c>
      <c r="C86" s="79">
        <v>312.39</v>
      </c>
      <c r="D86" s="79">
        <v>312.39</v>
      </c>
      <c r="E86" s="82">
        <v>0</v>
      </c>
      <c r="F86" s="82">
        <v>0</v>
      </c>
      <c r="G86" s="82">
        <v>0</v>
      </c>
      <c r="H86" s="79">
        <v>0</v>
      </c>
      <c r="I86" s="80"/>
    </row>
    <row r="87" spans="1:9">
      <c r="A87" s="77"/>
      <c r="B87" s="84" t="s">
        <v>1448</v>
      </c>
      <c r="C87" s="79">
        <v>77</v>
      </c>
      <c r="D87" s="79">
        <v>77</v>
      </c>
      <c r="E87" s="82">
        <v>0</v>
      </c>
      <c r="F87" s="82">
        <v>0</v>
      </c>
      <c r="G87" s="82">
        <v>0</v>
      </c>
      <c r="H87" s="79">
        <v>0</v>
      </c>
      <c r="I87" s="80"/>
    </row>
    <row r="88" spans="1:9">
      <c r="A88" s="77"/>
      <c r="B88" s="84" t="s">
        <v>1449</v>
      </c>
      <c r="C88" s="79">
        <v>15</v>
      </c>
      <c r="D88" s="79">
        <v>15</v>
      </c>
      <c r="E88" s="82">
        <v>0</v>
      </c>
      <c r="F88" s="82">
        <v>0</v>
      </c>
      <c r="G88" s="82">
        <v>0</v>
      </c>
      <c r="H88" s="79">
        <v>0</v>
      </c>
      <c r="I88" s="80"/>
    </row>
    <row r="89" spans="1:9">
      <c r="A89" s="77"/>
      <c r="B89" s="84" t="s">
        <v>1450</v>
      </c>
      <c r="C89" s="79">
        <v>20</v>
      </c>
      <c r="D89" s="79">
        <v>20</v>
      </c>
      <c r="E89" s="82">
        <v>0</v>
      </c>
      <c r="F89" s="82">
        <v>0</v>
      </c>
      <c r="G89" s="82">
        <v>0</v>
      </c>
      <c r="H89" s="79">
        <v>0</v>
      </c>
      <c r="I89" s="80"/>
    </row>
    <row r="90" spans="1:9">
      <c r="A90" s="77"/>
      <c r="B90" s="84" t="s">
        <v>1451</v>
      </c>
      <c r="C90" s="79">
        <v>10</v>
      </c>
      <c r="D90" s="79">
        <v>10</v>
      </c>
      <c r="E90" s="82">
        <v>0</v>
      </c>
      <c r="F90" s="82">
        <v>0</v>
      </c>
      <c r="G90" s="82">
        <v>0</v>
      </c>
      <c r="H90" s="79">
        <v>0</v>
      </c>
      <c r="I90" s="80"/>
    </row>
    <row r="91" spans="1:9">
      <c r="A91" s="77"/>
      <c r="B91" s="84" t="s">
        <v>1452</v>
      </c>
      <c r="C91" s="79">
        <v>8.19</v>
      </c>
      <c r="D91" s="79">
        <v>8.19</v>
      </c>
      <c r="E91" s="82">
        <v>0</v>
      </c>
      <c r="F91" s="82">
        <v>0</v>
      </c>
      <c r="G91" s="82">
        <v>0</v>
      </c>
      <c r="H91" s="79">
        <v>0</v>
      </c>
      <c r="I91" s="80"/>
    </row>
    <row r="92" spans="1:9">
      <c r="A92" s="77"/>
      <c r="B92" s="84" t="s">
        <v>1453</v>
      </c>
      <c r="C92" s="79">
        <v>80</v>
      </c>
      <c r="D92" s="79">
        <v>80</v>
      </c>
      <c r="E92" s="82">
        <v>0</v>
      </c>
      <c r="F92" s="82">
        <v>0</v>
      </c>
      <c r="G92" s="82">
        <v>0</v>
      </c>
      <c r="H92" s="79">
        <v>0</v>
      </c>
      <c r="I92" s="80"/>
    </row>
    <row r="93" spans="1:9">
      <c r="A93" s="30"/>
      <c r="B93" s="77" t="s">
        <v>1454</v>
      </c>
      <c r="C93" s="79">
        <v>5.5</v>
      </c>
      <c r="D93" s="79">
        <v>5.5</v>
      </c>
      <c r="E93" s="82">
        <v>0</v>
      </c>
      <c r="F93" s="82">
        <v>0</v>
      </c>
      <c r="G93" s="82">
        <v>0</v>
      </c>
      <c r="H93" s="79">
        <v>0</v>
      </c>
      <c r="I93" s="80"/>
    </row>
    <row r="94" spans="1:9">
      <c r="A94" s="77"/>
      <c r="B94" s="84" t="s">
        <v>1455</v>
      </c>
      <c r="C94" s="79">
        <v>8</v>
      </c>
      <c r="D94" s="79">
        <v>8</v>
      </c>
      <c r="E94" s="82">
        <v>0</v>
      </c>
      <c r="F94" s="82">
        <v>0</v>
      </c>
      <c r="G94" s="82">
        <v>0</v>
      </c>
      <c r="H94" s="79">
        <v>0</v>
      </c>
      <c r="I94" s="80"/>
    </row>
    <row r="95" spans="1:9">
      <c r="A95" s="77"/>
      <c r="B95" s="84" t="s">
        <v>1456</v>
      </c>
      <c r="C95" s="79">
        <v>24.5</v>
      </c>
      <c r="D95" s="79">
        <v>24.5</v>
      </c>
      <c r="E95" s="82">
        <v>0</v>
      </c>
      <c r="F95" s="82">
        <v>0</v>
      </c>
      <c r="G95" s="82">
        <v>0</v>
      </c>
      <c r="H95" s="79">
        <v>0</v>
      </c>
      <c r="I95" s="80"/>
    </row>
    <row r="96" spans="1:9">
      <c r="A96" s="77"/>
      <c r="B96" s="84" t="s">
        <v>1457</v>
      </c>
      <c r="C96" s="79">
        <v>54.6</v>
      </c>
      <c r="D96" s="79">
        <v>54.6</v>
      </c>
      <c r="E96" s="82">
        <v>0</v>
      </c>
      <c r="F96" s="82">
        <v>0</v>
      </c>
      <c r="G96" s="82">
        <v>0</v>
      </c>
      <c r="H96" s="79">
        <v>0</v>
      </c>
      <c r="I96" s="80"/>
    </row>
    <row r="97" spans="1:9">
      <c r="A97" s="77"/>
      <c r="B97" s="84" t="s">
        <v>1458</v>
      </c>
      <c r="C97" s="79">
        <v>9.6</v>
      </c>
      <c r="D97" s="79">
        <v>9.6</v>
      </c>
      <c r="E97" s="82">
        <v>0</v>
      </c>
      <c r="F97" s="82">
        <v>0</v>
      </c>
      <c r="G97" s="82">
        <v>0</v>
      </c>
      <c r="H97" s="79">
        <v>0</v>
      </c>
      <c r="I97" s="80"/>
    </row>
    <row r="98" spans="1:9">
      <c r="A98" s="78">
        <v>112001</v>
      </c>
      <c r="B98" s="30" t="s">
        <v>1101</v>
      </c>
      <c r="C98" s="79">
        <v>230</v>
      </c>
      <c r="D98" s="79">
        <v>230</v>
      </c>
      <c r="E98" s="82">
        <v>0</v>
      </c>
      <c r="F98" s="82">
        <v>0</v>
      </c>
      <c r="G98" s="82">
        <v>0</v>
      </c>
      <c r="H98" s="79">
        <v>0</v>
      </c>
      <c r="I98" s="80"/>
    </row>
    <row r="99" spans="1:9">
      <c r="A99" s="77"/>
      <c r="B99" s="84" t="s">
        <v>1459</v>
      </c>
      <c r="C99" s="79">
        <v>34</v>
      </c>
      <c r="D99" s="79">
        <v>34</v>
      </c>
      <c r="E99" s="82">
        <v>0</v>
      </c>
      <c r="F99" s="82">
        <v>0</v>
      </c>
      <c r="G99" s="82">
        <v>0</v>
      </c>
      <c r="H99" s="79">
        <v>0</v>
      </c>
      <c r="I99" s="80"/>
    </row>
    <row r="100" spans="1:9">
      <c r="A100" s="77"/>
      <c r="B100" s="84" t="s">
        <v>1460</v>
      </c>
      <c r="C100" s="79">
        <v>12</v>
      </c>
      <c r="D100" s="79">
        <v>12</v>
      </c>
      <c r="E100" s="82">
        <v>0</v>
      </c>
      <c r="F100" s="82">
        <v>0</v>
      </c>
      <c r="G100" s="82">
        <v>0</v>
      </c>
      <c r="H100" s="79">
        <v>0</v>
      </c>
      <c r="I100" s="80"/>
    </row>
    <row r="101" spans="1:9">
      <c r="A101" s="77"/>
      <c r="B101" s="84" t="s">
        <v>1461</v>
      </c>
      <c r="C101" s="79">
        <v>8</v>
      </c>
      <c r="D101" s="79">
        <v>8</v>
      </c>
      <c r="E101" s="82">
        <v>0</v>
      </c>
      <c r="F101" s="82">
        <v>0</v>
      </c>
      <c r="G101" s="82">
        <v>0</v>
      </c>
      <c r="H101" s="79">
        <v>0</v>
      </c>
      <c r="I101" s="80"/>
    </row>
    <row r="102" spans="1:9">
      <c r="A102" s="77"/>
      <c r="B102" s="84" t="s">
        <v>1462</v>
      </c>
      <c r="C102" s="79">
        <v>8</v>
      </c>
      <c r="D102" s="79">
        <v>8</v>
      </c>
      <c r="E102" s="82">
        <v>0</v>
      </c>
      <c r="F102" s="82">
        <v>0</v>
      </c>
      <c r="G102" s="82">
        <v>0</v>
      </c>
      <c r="H102" s="79">
        <v>0</v>
      </c>
      <c r="I102" s="80"/>
    </row>
    <row r="103" spans="1:9">
      <c r="A103" s="30"/>
      <c r="B103" s="77" t="s">
        <v>1463</v>
      </c>
      <c r="C103" s="79">
        <v>7</v>
      </c>
      <c r="D103" s="79">
        <v>7</v>
      </c>
      <c r="E103" s="82">
        <v>0</v>
      </c>
      <c r="F103" s="82">
        <v>0</v>
      </c>
      <c r="G103" s="82">
        <v>0</v>
      </c>
      <c r="H103" s="79">
        <v>0</v>
      </c>
      <c r="I103" s="80"/>
    </row>
    <row r="104" spans="1:9">
      <c r="A104" s="77"/>
      <c r="B104" s="84" t="s">
        <v>1464</v>
      </c>
      <c r="C104" s="79">
        <v>10</v>
      </c>
      <c r="D104" s="79">
        <v>10</v>
      </c>
      <c r="E104" s="82">
        <v>0</v>
      </c>
      <c r="F104" s="82">
        <v>0</v>
      </c>
      <c r="G104" s="82">
        <v>0</v>
      </c>
      <c r="H104" s="79">
        <v>0</v>
      </c>
      <c r="I104" s="80"/>
    </row>
    <row r="105" spans="1:9">
      <c r="A105" s="77"/>
      <c r="B105" s="84" t="s">
        <v>1465</v>
      </c>
      <c r="C105" s="79">
        <v>40</v>
      </c>
      <c r="D105" s="79">
        <v>40</v>
      </c>
      <c r="E105" s="82">
        <v>0</v>
      </c>
      <c r="F105" s="82">
        <v>0</v>
      </c>
      <c r="G105" s="82">
        <v>0</v>
      </c>
      <c r="H105" s="79">
        <v>0</v>
      </c>
      <c r="I105" s="80"/>
    </row>
    <row r="106" spans="1:9">
      <c r="A106" s="77"/>
      <c r="B106" s="84" t="s">
        <v>1466</v>
      </c>
      <c r="C106" s="79">
        <v>49</v>
      </c>
      <c r="D106" s="79">
        <v>49</v>
      </c>
      <c r="E106" s="82">
        <v>0</v>
      </c>
      <c r="F106" s="82">
        <v>0</v>
      </c>
      <c r="G106" s="82">
        <v>0</v>
      </c>
      <c r="H106" s="79">
        <v>0</v>
      </c>
      <c r="I106" s="80"/>
    </row>
    <row r="107" spans="1:9">
      <c r="A107" s="77"/>
      <c r="B107" s="84" t="s">
        <v>1467</v>
      </c>
      <c r="C107" s="79">
        <v>10</v>
      </c>
      <c r="D107" s="79">
        <v>10</v>
      </c>
      <c r="E107" s="82">
        <v>0</v>
      </c>
      <c r="F107" s="82">
        <v>0</v>
      </c>
      <c r="G107" s="82">
        <v>0</v>
      </c>
      <c r="H107" s="79">
        <v>0</v>
      </c>
      <c r="I107" s="80"/>
    </row>
    <row r="108" spans="1:9">
      <c r="A108" s="77"/>
      <c r="B108" s="84" t="s">
        <v>1468</v>
      </c>
      <c r="C108" s="79">
        <v>35</v>
      </c>
      <c r="D108" s="79">
        <v>35</v>
      </c>
      <c r="E108" s="82">
        <v>0</v>
      </c>
      <c r="F108" s="82">
        <v>0</v>
      </c>
      <c r="G108" s="82">
        <v>0</v>
      </c>
      <c r="H108" s="79">
        <v>0</v>
      </c>
      <c r="I108" s="80"/>
    </row>
    <row r="109" spans="1:9">
      <c r="A109" s="77"/>
      <c r="B109" s="84" t="s">
        <v>1469</v>
      </c>
      <c r="C109" s="79">
        <v>17</v>
      </c>
      <c r="D109" s="79">
        <v>17</v>
      </c>
      <c r="E109" s="82">
        <v>0</v>
      </c>
      <c r="F109" s="82">
        <v>0</v>
      </c>
      <c r="G109" s="82">
        <v>0</v>
      </c>
      <c r="H109" s="79">
        <v>0</v>
      </c>
      <c r="I109" s="80"/>
    </row>
    <row r="110" spans="1:9">
      <c r="A110" s="78">
        <v>112002</v>
      </c>
      <c r="B110" s="30" t="s">
        <v>1102</v>
      </c>
      <c r="C110" s="79">
        <v>28</v>
      </c>
      <c r="D110" s="79">
        <v>28</v>
      </c>
      <c r="E110" s="82">
        <v>0</v>
      </c>
      <c r="F110" s="82">
        <v>0</v>
      </c>
      <c r="G110" s="82">
        <v>0</v>
      </c>
      <c r="H110" s="79">
        <v>0</v>
      </c>
      <c r="I110" s="80"/>
    </row>
    <row r="111" spans="1:9">
      <c r="A111" s="77"/>
      <c r="B111" s="84" t="s">
        <v>1470</v>
      </c>
      <c r="C111" s="79">
        <v>3</v>
      </c>
      <c r="D111" s="79">
        <v>3</v>
      </c>
      <c r="E111" s="82">
        <v>0</v>
      </c>
      <c r="F111" s="82">
        <v>0</v>
      </c>
      <c r="G111" s="82">
        <v>0</v>
      </c>
      <c r="H111" s="79">
        <v>0</v>
      </c>
      <c r="I111" s="80"/>
    </row>
    <row r="112" spans="1:9">
      <c r="A112" s="77"/>
      <c r="B112" s="84" t="s">
        <v>1471</v>
      </c>
      <c r="C112" s="79">
        <v>5</v>
      </c>
      <c r="D112" s="79">
        <v>5</v>
      </c>
      <c r="E112" s="82">
        <v>0</v>
      </c>
      <c r="F112" s="82">
        <v>0</v>
      </c>
      <c r="G112" s="82">
        <v>0</v>
      </c>
      <c r="H112" s="79">
        <v>0</v>
      </c>
      <c r="I112" s="80"/>
    </row>
    <row r="113" spans="1:9">
      <c r="A113" s="77"/>
      <c r="B113" s="84" t="s">
        <v>1392</v>
      </c>
      <c r="C113" s="79">
        <v>5</v>
      </c>
      <c r="D113" s="79">
        <v>5</v>
      </c>
      <c r="E113" s="82">
        <v>0</v>
      </c>
      <c r="F113" s="82">
        <v>0</v>
      </c>
      <c r="G113" s="82">
        <v>0</v>
      </c>
      <c r="H113" s="79">
        <v>0</v>
      </c>
      <c r="I113" s="80"/>
    </row>
    <row r="114" spans="1:9">
      <c r="A114" s="77"/>
      <c r="B114" s="84" t="s">
        <v>1472</v>
      </c>
      <c r="C114" s="79">
        <v>5</v>
      </c>
      <c r="D114" s="79">
        <v>5</v>
      </c>
      <c r="E114" s="82">
        <v>0</v>
      </c>
      <c r="F114" s="82">
        <v>0</v>
      </c>
      <c r="G114" s="82">
        <v>0</v>
      </c>
      <c r="H114" s="79">
        <v>0</v>
      </c>
      <c r="I114" s="80"/>
    </row>
    <row r="115" spans="1:9">
      <c r="A115" s="30"/>
      <c r="B115" s="77" t="s">
        <v>1473</v>
      </c>
      <c r="C115" s="79">
        <v>4</v>
      </c>
      <c r="D115" s="79">
        <v>4</v>
      </c>
      <c r="E115" s="82">
        <v>0</v>
      </c>
      <c r="F115" s="82">
        <v>0</v>
      </c>
      <c r="G115" s="82">
        <v>0</v>
      </c>
      <c r="H115" s="79">
        <v>0</v>
      </c>
      <c r="I115" s="80"/>
    </row>
    <row r="116" spans="1:9">
      <c r="A116" s="77"/>
      <c r="B116" s="84" t="s">
        <v>1474</v>
      </c>
      <c r="C116" s="79">
        <v>6</v>
      </c>
      <c r="D116" s="79">
        <v>6</v>
      </c>
      <c r="E116" s="82">
        <v>0</v>
      </c>
      <c r="F116" s="82">
        <v>0</v>
      </c>
      <c r="G116" s="82">
        <v>0</v>
      </c>
      <c r="H116" s="79">
        <v>0</v>
      </c>
      <c r="I116" s="80"/>
    </row>
    <row r="117" spans="1:9">
      <c r="A117" s="78">
        <v>112004</v>
      </c>
      <c r="B117" s="30" t="s">
        <v>1103</v>
      </c>
      <c r="C117" s="79">
        <v>1601.56</v>
      </c>
      <c r="D117" s="79">
        <v>1601.56</v>
      </c>
      <c r="E117" s="82">
        <v>0</v>
      </c>
      <c r="F117" s="82">
        <v>0</v>
      </c>
      <c r="G117" s="82">
        <v>0</v>
      </c>
      <c r="H117" s="79">
        <v>0</v>
      </c>
      <c r="I117" s="80"/>
    </row>
    <row r="118" spans="1:9">
      <c r="A118" s="77"/>
      <c r="B118" s="84" t="s">
        <v>1475</v>
      </c>
      <c r="C118" s="79">
        <v>316.6</v>
      </c>
      <c r="D118" s="79">
        <v>316.6</v>
      </c>
      <c r="E118" s="82">
        <v>0</v>
      </c>
      <c r="F118" s="82">
        <v>0</v>
      </c>
      <c r="G118" s="82">
        <v>0</v>
      </c>
      <c r="H118" s="79">
        <v>0</v>
      </c>
      <c r="I118" s="80"/>
    </row>
    <row r="119" spans="1:9">
      <c r="A119" s="77"/>
      <c r="B119" s="84" t="s">
        <v>1476</v>
      </c>
      <c r="C119" s="79">
        <v>16.18</v>
      </c>
      <c r="D119" s="79">
        <v>16.18</v>
      </c>
      <c r="E119" s="82">
        <v>0</v>
      </c>
      <c r="F119" s="82">
        <v>0</v>
      </c>
      <c r="G119" s="82">
        <v>0</v>
      </c>
      <c r="H119" s="79">
        <v>0</v>
      </c>
      <c r="I119" s="80"/>
    </row>
    <row r="120" spans="1:9">
      <c r="A120" s="77"/>
      <c r="B120" s="84" t="s">
        <v>1477</v>
      </c>
      <c r="C120" s="79">
        <v>910.5</v>
      </c>
      <c r="D120" s="79">
        <v>910.5</v>
      </c>
      <c r="E120" s="82">
        <v>0</v>
      </c>
      <c r="F120" s="82">
        <v>0</v>
      </c>
      <c r="G120" s="82">
        <v>0</v>
      </c>
      <c r="H120" s="79">
        <v>0</v>
      </c>
      <c r="I120" s="80"/>
    </row>
    <row r="121" spans="1:9">
      <c r="A121" s="77"/>
      <c r="B121" s="84" t="s">
        <v>1478</v>
      </c>
      <c r="C121" s="79">
        <v>358.28</v>
      </c>
      <c r="D121" s="79">
        <v>358.28</v>
      </c>
      <c r="E121" s="82">
        <v>0</v>
      </c>
      <c r="F121" s="82">
        <v>0</v>
      </c>
      <c r="G121" s="82">
        <v>0</v>
      </c>
      <c r="H121" s="79">
        <v>0</v>
      </c>
      <c r="I121" s="80"/>
    </row>
    <row r="122" spans="1:9">
      <c r="A122" s="83">
        <v>113001</v>
      </c>
      <c r="B122" s="77" t="s">
        <v>1104</v>
      </c>
      <c r="C122" s="79">
        <v>30</v>
      </c>
      <c r="D122" s="79">
        <v>30</v>
      </c>
      <c r="E122" s="82">
        <v>0</v>
      </c>
      <c r="F122" s="82">
        <v>0</v>
      </c>
      <c r="G122" s="82">
        <v>0</v>
      </c>
      <c r="H122" s="79">
        <v>0</v>
      </c>
      <c r="I122" s="80"/>
    </row>
    <row r="123" spans="1:9">
      <c r="A123" s="77"/>
      <c r="B123" s="84" t="s">
        <v>1479</v>
      </c>
      <c r="C123" s="79">
        <v>30</v>
      </c>
      <c r="D123" s="79">
        <v>30</v>
      </c>
      <c r="E123" s="82">
        <v>0</v>
      </c>
      <c r="F123" s="82">
        <v>0</v>
      </c>
      <c r="G123" s="82">
        <v>0</v>
      </c>
      <c r="H123" s="79">
        <v>0</v>
      </c>
      <c r="I123" s="80"/>
    </row>
    <row r="124" spans="1:9">
      <c r="A124" s="78">
        <v>115001</v>
      </c>
      <c r="B124" s="30" t="s">
        <v>1105</v>
      </c>
      <c r="C124" s="79">
        <v>317.56</v>
      </c>
      <c r="D124" s="79">
        <v>317.56</v>
      </c>
      <c r="E124" s="82">
        <v>0</v>
      </c>
      <c r="F124" s="82">
        <v>0</v>
      </c>
      <c r="G124" s="82">
        <v>0</v>
      </c>
      <c r="H124" s="79">
        <v>0</v>
      </c>
      <c r="I124" s="80"/>
    </row>
    <row r="125" spans="1:9">
      <c r="A125" s="30"/>
      <c r="B125" s="77" t="s">
        <v>1421</v>
      </c>
      <c r="C125" s="79">
        <v>140</v>
      </c>
      <c r="D125" s="79">
        <v>140</v>
      </c>
      <c r="E125" s="82">
        <v>0</v>
      </c>
      <c r="F125" s="82">
        <v>0</v>
      </c>
      <c r="G125" s="82">
        <v>0</v>
      </c>
      <c r="H125" s="79">
        <v>0</v>
      </c>
      <c r="I125" s="80"/>
    </row>
    <row r="126" spans="1:9">
      <c r="A126" s="77"/>
      <c r="B126" s="84" t="s">
        <v>1480</v>
      </c>
      <c r="C126" s="79">
        <v>35</v>
      </c>
      <c r="D126" s="79">
        <v>35</v>
      </c>
      <c r="E126" s="82">
        <v>0</v>
      </c>
      <c r="F126" s="82">
        <v>0</v>
      </c>
      <c r="G126" s="82">
        <v>0</v>
      </c>
      <c r="H126" s="79">
        <v>0</v>
      </c>
      <c r="I126" s="80"/>
    </row>
    <row r="127" spans="1:9">
      <c r="A127" s="30"/>
      <c r="B127" s="77" t="s">
        <v>1481</v>
      </c>
      <c r="C127" s="79">
        <v>4</v>
      </c>
      <c r="D127" s="79">
        <v>4</v>
      </c>
      <c r="E127" s="82">
        <v>0</v>
      </c>
      <c r="F127" s="82">
        <v>0</v>
      </c>
      <c r="G127" s="82">
        <v>0</v>
      </c>
      <c r="H127" s="79">
        <v>0</v>
      </c>
      <c r="I127" s="80"/>
    </row>
    <row r="128" spans="1:9">
      <c r="A128" s="77"/>
      <c r="B128" s="84" t="s">
        <v>1482</v>
      </c>
      <c r="C128" s="79">
        <v>27.96</v>
      </c>
      <c r="D128" s="79">
        <v>27.96</v>
      </c>
      <c r="E128" s="82">
        <v>0</v>
      </c>
      <c r="F128" s="82">
        <v>0</v>
      </c>
      <c r="G128" s="82">
        <v>0</v>
      </c>
      <c r="H128" s="79">
        <v>0</v>
      </c>
      <c r="I128" s="80"/>
    </row>
    <row r="129" spans="1:9">
      <c r="A129" s="77"/>
      <c r="B129" s="84" t="s">
        <v>1483</v>
      </c>
      <c r="C129" s="79">
        <v>30</v>
      </c>
      <c r="D129" s="79">
        <v>30</v>
      </c>
      <c r="E129" s="82">
        <v>0</v>
      </c>
      <c r="F129" s="82">
        <v>0</v>
      </c>
      <c r="G129" s="82">
        <v>0</v>
      </c>
      <c r="H129" s="79">
        <v>0</v>
      </c>
      <c r="I129" s="80"/>
    </row>
    <row r="130" spans="1:9">
      <c r="A130" s="77"/>
      <c r="B130" s="84" t="s">
        <v>1484</v>
      </c>
      <c r="C130" s="79">
        <v>5</v>
      </c>
      <c r="D130" s="79">
        <v>5</v>
      </c>
      <c r="E130" s="82">
        <v>0</v>
      </c>
      <c r="F130" s="82">
        <v>0</v>
      </c>
      <c r="G130" s="82">
        <v>0</v>
      </c>
      <c r="H130" s="79">
        <v>0</v>
      </c>
      <c r="I130" s="80"/>
    </row>
    <row r="131" spans="1:9">
      <c r="A131" s="77"/>
      <c r="B131" s="84" t="s">
        <v>1485</v>
      </c>
      <c r="C131" s="79">
        <v>2</v>
      </c>
      <c r="D131" s="79">
        <v>2</v>
      </c>
      <c r="E131" s="82">
        <v>0</v>
      </c>
      <c r="F131" s="82">
        <v>0</v>
      </c>
      <c r="G131" s="82">
        <v>0</v>
      </c>
      <c r="H131" s="79">
        <v>0</v>
      </c>
      <c r="I131" s="80"/>
    </row>
    <row r="132" spans="1:9">
      <c r="A132" s="77"/>
      <c r="B132" s="84" t="s">
        <v>1486</v>
      </c>
      <c r="C132" s="79">
        <v>5</v>
      </c>
      <c r="D132" s="79">
        <v>5</v>
      </c>
      <c r="E132" s="82">
        <v>0</v>
      </c>
      <c r="F132" s="82">
        <v>0</v>
      </c>
      <c r="G132" s="82">
        <v>0</v>
      </c>
      <c r="H132" s="79">
        <v>0</v>
      </c>
      <c r="I132" s="80"/>
    </row>
    <row r="133" spans="1:9">
      <c r="A133" s="77"/>
      <c r="B133" s="84" t="s">
        <v>1487</v>
      </c>
      <c r="C133" s="79">
        <v>4</v>
      </c>
      <c r="D133" s="79">
        <v>4</v>
      </c>
      <c r="E133" s="82">
        <v>0</v>
      </c>
      <c r="F133" s="82">
        <v>0</v>
      </c>
      <c r="G133" s="82">
        <v>0</v>
      </c>
      <c r="H133" s="79">
        <v>0</v>
      </c>
      <c r="I133" s="80"/>
    </row>
    <row r="134" spans="1:9">
      <c r="A134" s="77"/>
      <c r="B134" s="84" t="s">
        <v>1488</v>
      </c>
      <c r="C134" s="79">
        <v>17</v>
      </c>
      <c r="D134" s="79">
        <v>17</v>
      </c>
      <c r="E134" s="82">
        <v>0</v>
      </c>
      <c r="F134" s="82">
        <v>0</v>
      </c>
      <c r="G134" s="82">
        <v>0</v>
      </c>
      <c r="H134" s="79">
        <v>0</v>
      </c>
      <c r="I134" s="80"/>
    </row>
    <row r="135" spans="1:9">
      <c r="A135" s="77"/>
      <c r="B135" s="84" t="s">
        <v>1489</v>
      </c>
      <c r="C135" s="79">
        <v>3</v>
      </c>
      <c r="D135" s="79">
        <v>3</v>
      </c>
      <c r="E135" s="82">
        <v>0</v>
      </c>
      <c r="F135" s="82">
        <v>0</v>
      </c>
      <c r="G135" s="82">
        <v>0</v>
      </c>
      <c r="H135" s="79">
        <v>0</v>
      </c>
      <c r="I135" s="80"/>
    </row>
    <row r="136" spans="1:9">
      <c r="A136" s="77"/>
      <c r="B136" s="84" t="s">
        <v>1490</v>
      </c>
      <c r="C136" s="79">
        <v>2</v>
      </c>
      <c r="D136" s="79">
        <v>2</v>
      </c>
      <c r="E136" s="82">
        <v>0</v>
      </c>
      <c r="F136" s="82">
        <v>0</v>
      </c>
      <c r="G136" s="82">
        <v>0</v>
      </c>
      <c r="H136" s="79">
        <v>0</v>
      </c>
      <c r="I136" s="80"/>
    </row>
    <row r="137" spans="1:9">
      <c r="A137" s="77"/>
      <c r="B137" s="84" t="s">
        <v>1491</v>
      </c>
      <c r="C137" s="79">
        <v>40</v>
      </c>
      <c r="D137" s="79">
        <v>40</v>
      </c>
      <c r="E137" s="82">
        <v>0</v>
      </c>
      <c r="F137" s="82">
        <v>0</v>
      </c>
      <c r="G137" s="82">
        <v>0</v>
      </c>
      <c r="H137" s="79">
        <v>0</v>
      </c>
      <c r="I137" s="80"/>
    </row>
    <row r="138" spans="1:9">
      <c r="A138" s="77"/>
      <c r="B138" s="84" t="s">
        <v>1492</v>
      </c>
      <c r="C138" s="79">
        <v>2.6</v>
      </c>
      <c r="D138" s="79">
        <v>2.6</v>
      </c>
      <c r="E138" s="82">
        <v>0</v>
      </c>
      <c r="F138" s="82">
        <v>0</v>
      </c>
      <c r="G138" s="82">
        <v>0</v>
      </c>
      <c r="H138" s="79">
        <v>0</v>
      </c>
      <c r="I138" s="80"/>
    </row>
    <row r="139" spans="1:9">
      <c r="A139" s="78">
        <v>118001</v>
      </c>
      <c r="B139" s="30" t="s">
        <v>1106</v>
      </c>
      <c r="C139" s="79">
        <v>295</v>
      </c>
      <c r="D139" s="79">
        <v>295</v>
      </c>
      <c r="E139" s="82">
        <v>0</v>
      </c>
      <c r="F139" s="82">
        <v>0</v>
      </c>
      <c r="G139" s="82">
        <v>0</v>
      </c>
      <c r="H139" s="79">
        <v>0</v>
      </c>
      <c r="I139" s="80"/>
    </row>
    <row r="140" spans="1:9">
      <c r="A140" s="77"/>
      <c r="B140" s="84" t="s">
        <v>1493</v>
      </c>
      <c r="C140" s="79">
        <v>196</v>
      </c>
      <c r="D140" s="79">
        <v>196</v>
      </c>
      <c r="E140" s="82">
        <v>0</v>
      </c>
      <c r="F140" s="82">
        <v>0</v>
      </c>
      <c r="G140" s="82">
        <v>0</v>
      </c>
      <c r="H140" s="79">
        <v>0</v>
      </c>
      <c r="I140" s="80"/>
    </row>
    <row r="141" spans="1:9">
      <c r="A141" s="77"/>
      <c r="B141" s="84" t="s">
        <v>1494</v>
      </c>
      <c r="C141" s="79">
        <v>5</v>
      </c>
      <c r="D141" s="79">
        <v>5</v>
      </c>
      <c r="E141" s="82">
        <v>0</v>
      </c>
      <c r="F141" s="82">
        <v>0</v>
      </c>
      <c r="G141" s="82">
        <v>0</v>
      </c>
      <c r="H141" s="79">
        <v>0</v>
      </c>
      <c r="I141" s="80"/>
    </row>
    <row r="142" spans="1:9">
      <c r="A142" s="30"/>
      <c r="B142" s="77" t="s">
        <v>1495</v>
      </c>
      <c r="C142" s="79">
        <v>21</v>
      </c>
      <c r="D142" s="79">
        <v>21</v>
      </c>
      <c r="E142" s="82">
        <v>0</v>
      </c>
      <c r="F142" s="82">
        <v>0</v>
      </c>
      <c r="G142" s="82">
        <v>0</v>
      </c>
      <c r="H142" s="79">
        <v>0</v>
      </c>
      <c r="I142" s="80"/>
    </row>
    <row r="143" spans="1:9">
      <c r="A143" s="77"/>
      <c r="B143" s="84" t="s">
        <v>1496</v>
      </c>
      <c r="C143" s="79">
        <v>28</v>
      </c>
      <c r="D143" s="79">
        <v>28</v>
      </c>
      <c r="E143" s="82">
        <v>0</v>
      </c>
      <c r="F143" s="82">
        <v>0</v>
      </c>
      <c r="G143" s="82">
        <v>0</v>
      </c>
      <c r="H143" s="79">
        <v>0</v>
      </c>
      <c r="I143" s="80"/>
    </row>
    <row r="144" spans="1:9">
      <c r="A144" s="77"/>
      <c r="B144" s="84" t="s">
        <v>1497</v>
      </c>
      <c r="C144" s="79">
        <v>15</v>
      </c>
      <c r="D144" s="79">
        <v>15</v>
      </c>
      <c r="E144" s="82">
        <v>0</v>
      </c>
      <c r="F144" s="82">
        <v>0</v>
      </c>
      <c r="G144" s="82">
        <v>0</v>
      </c>
      <c r="H144" s="79">
        <v>0</v>
      </c>
      <c r="I144" s="80"/>
    </row>
    <row r="145" spans="1:9">
      <c r="A145" s="77"/>
      <c r="B145" s="84" t="s">
        <v>1498</v>
      </c>
      <c r="C145" s="79">
        <v>30</v>
      </c>
      <c r="D145" s="79">
        <v>30</v>
      </c>
      <c r="E145" s="82">
        <v>0</v>
      </c>
      <c r="F145" s="82">
        <v>0</v>
      </c>
      <c r="G145" s="82">
        <v>0</v>
      </c>
      <c r="H145" s="79">
        <v>0</v>
      </c>
      <c r="I145" s="80"/>
    </row>
    <row r="146" spans="1:9">
      <c r="A146" s="78">
        <v>119001</v>
      </c>
      <c r="B146" s="30" t="s">
        <v>1107</v>
      </c>
      <c r="C146" s="79">
        <v>1136.31</v>
      </c>
      <c r="D146" s="79">
        <v>1136.31</v>
      </c>
      <c r="E146" s="82">
        <v>0</v>
      </c>
      <c r="F146" s="82">
        <v>0</v>
      </c>
      <c r="G146" s="82">
        <v>0</v>
      </c>
      <c r="H146" s="79">
        <v>0</v>
      </c>
      <c r="I146" s="80"/>
    </row>
    <row r="147" spans="1:9">
      <c r="A147" s="77"/>
      <c r="B147" s="84" t="s">
        <v>1499</v>
      </c>
      <c r="C147" s="79">
        <v>210</v>
      </c>
      <c r="D147" s="79">
        <v>210</v>
      </c>
      <c r="E147" s="82">
        <v>0</v>
      </c>
      <c r="F147" s="82">
        <v>0</v>
      </c>
      <c r="G147" s="82">
        <v>0</v>
      </c>
      <c r="H147" s="79">
        <v>0</v>
      </c>
      <c r="I147" s="80"/>
    </row>
    <row r="148" spans="1:9">
      <c r="A148" s="77"/>
      <c r="B148" s="84" t="s">
        <v>1500</v>
      </c>
      <c r="C148" s="79">
        <v>78</v>
      </c>
      <c r="D148" s="79">
        <v>78</v>
      </c>
      <c r="E148" s="82">
        <v>0</v>
      </c>
      <c r="F148" s="82">
        <v>0</v>
      </c>
      <c r="G148" s="82">
        <v>0</v>
      </c>
      <c r="H148" s="79">
        <v>0</v>
      </c>
      <c r="I148" s="80"/>
    </row>
    <row r="149" spans="1:9">
      <c r="A149" s="30"/>
      <c r="B149" s="77" t="s">
        <v>1501</v>
      </c>
      <c r="C149" s="79">
        <v>93.33</v>
      </c>
      <c r="D149" s="79">
        <v>93.33</v>
      </c>
      <c r="E149" s="82">
        <v>0</v>
      </c>
      <c r="F149" s="82">
        <v>0</v>
      </c>
      <c r="G149" s="82">
        <v>0</v>
      </c>
      <c r="H149" s="79">
        <v>0</v>
      </c>
      <c r="I149" s="80"/>
    </row>
    <row r="150" spans="1:9">
      <c r="A150" s="77"/>
      <c r="B150" s="84" t="s">
        <v>1502</v>
      </c>
      <c r="C150" s="79">
        <v>40</v>
      </c>
      <c r="D150" s="79">
        <v>40</v>
      </c>
      <c r="E150" s="82">
        <v>0</v>
      </c>
      <c r="F150" s="82">
        <v>0</v>
      </c>
      <c r="G150" s="82">
        <v>0</v>
      </c>
      <c r="H150" s="79">
        <v>0</v>
      </c>
      <c r="I150" s="80"/>
    </row>
    <row r="151" spans="1:9">
      <c r="A151" s="77"/>
      <c r="B151" s="84" t="s">
        <v>1503</v>
      </c>
      <c r="C151" s="79">
        <v>53</v>
      </c>
      <c r="D151" s="79">
        <v>53</v>
      </c>
      <c r="E151" s="82">
        <v>0</v>
      </c>
      <c r="F151" s="82">
        <v>0</v>
      </c>
      <c r="G151" s="82">
        <v>0</v>
      </c>
      <c r="H151" s="79">
        <v>0</v>
      </c>
      <c r="I151" s="80"/>
    </row>
    <row r="152" spans="1:9">
      <c r="A152" s="77"/>
      <c r="B152" s="84" t="s">
        <v>1504</v>
      </c>
      <c r="C152" s="79">
        <v>60</v>
      </c>
      <c r="D152" s="79">
        <v>60</v>
      </c>
      <c r="E152" s="82">
        <v>0</v>
      </c>
      <c r="F152" s="82">
        <v>0</v>
      </c>
      <c r="G152" s="82">
        <v>0</v>
      </c>
      <c r="H152" s="79">
        <v>0</v>
      </c>
      <c r="I152" s="80"/>
    </row>
    <row r="153" spans="1:9">
      <c r="A153" s="77"/>
      <c r="B153" s="84" t="s">
        <v>1505</v>
      </c>
      <c r="C153" s="79">
        <v>10</v>
      </c>
      <c r="D153" s="79">
        <v>10</v>
      </c>
      <c r="E153" s="82">
        <v>0</v>
      </c>
      <c r="F153" s="82">
        <v>0</v>
      </c>
      <c r="G153" s="82">
        <v>0</v>
      </c>
      <c r="H153" s="79">
        <v>0</v>
      </c>
      <c r="I153" s="80"/>
    </row>
    <row r="154" spans="1:9">
      <c r="A154" s="77"/>
      <c r="B154" s="84" t="s">
        <v>1506</v>
      </c>
      <c r="C154" s="79">
        <v>19</v>
      </c>
      <c r="D154" s="79">
        <v>19</v>
      </c>
      <c r="E154" s="82">
        <v>0</v>
      </c>
      <c r="F154" s="82">
        <v>0</v>
      </c>
      <c r="G154" s="82">
        <v>0</v>
      </c>
      <c r="H154" s="79">
        <v>0</v>
      </c>
      <c r="I154" s="80"/>
    </row>
    <row r="155" spans="1:9">
      <c r="A155" s="77"/>
      <c r="B155" s="84" t="s">
        <v>1507</v>
      </c>
      <c r="C155" s="79">
        <v>60</v>
      </c>
      <c r="D155" s="79">
        <v>60</v>
      </c>
      <c r="E155" s="82">
        <v>0</v>
      </c>
      <c r="F155" s="82">
        <v>0</v>
      </c>
      <c r="G155" s="82">
        <v>0</v>
      </c>
      <c r="H155" s="79">
        <v>0</v>
      </c>
      <c r="I155" s="80"/>
    </row>
    <row r="156" spans="1:9">
      <c r="A156" s="77"/>
      <c r="B156" s="84" t="s">
        <v>1508</v>
      </c>
      <c r="C156" s="79">
        <v>147.98</v>
      </c>
      <c r="D156" s="79">
        <v>147.98</v>
      </c>
      <c r="E156" s="82">
        <v>0</v>
      </c>
      <c r="F156" s="82">
        <v>0</v>
      </c>
      <c r="G156" s="82">
        <v>0</v>
      </c>
      <c r="H156" s="79">
        <v>0</v>
      </c>
      <c r="I156" s="80"/>
    </row>
    <row r="157" spans="1:9">
      <c r="A157" s="77"/>
      <c r="B157" s="84" t="s">
        <v>1509</v>
      </c>
      <c r="C157" s="79">
        <v>40</v>
      </c>
      <c r="D157" s="79">
        <v>40</v>
      </c>
      <c r="E157" s="82">
        <v>0</v>
      </c>
      <c r="F157" s="82">
        <v>0</v>
      </c>
      <c r="G157" s="82">
        <v>0</v>
      </c>
      <c r="H157" s="79">
        <v>0</v>
      </c>
      <c r="I157" s="80"/>
    </row>
    <row r="158" spans="1:9">
      <c r="A158" s="77"/>
      <c r="B158" s="84" t="s">
        <v>1510</v>
      </c>
      <c r="C158" s="79">
        <v>10</v>
      </c>
      <c r="D158" s="79">
        <v>10</v>
      </c>
      <c r="E158" s="82">
        <v>0</v>
      </c>
      <c r="F158" s="82">
        <v>0</v>
      </c>
      <c r="G158" s="82">
        <v>0</v>
      </c>
      <c r="H158" s="79">
        <v>0</v>
      </c>
      <c r="I158" s="80"/>
    </row>
    <row r="159" spans="1:9">
      <c r="A159" s="77"/>
      <c r="B159" s="84" t="s">
        <v>1511</v>
      </c>
      <c r="C159" s="79">
        <v>20</v>
      </c>
      <c r="D159" s="79">
        <v>20</v>
      </c>
      <c r="E159" s="82">
        <v>0</v>
      </c>
      <c r="F159" s="82">
        <v>0</v>
      </c>
      <c r="G159" s="82">
        <v>0</v>
      </c>
      <c r="H159" s="79">
        <v>0</v>
      </c>
      <c r="I159" s="80"/>
    </row>
    <row r="160" spans="1:9">
      <c r="A160" s="77"/>
      <c r="B160" s="84" t="s">
        <v>1512</v>
      </c>
      <c r="C160" s="79">
        <v>40</v>
      </c>
      <c r="D160" s="79">
        <v>40</v>
      </c>
      <c r="E160" s="82">
        <v>0</v>
      </c>
      <c r="F160" s="82">
        <v>0</v>
      </c>
      <c r="G160" s="82">
        <v>0</v>
      </c>
      <c r="H160" s="79">
        <v>0</v>
      </c>
      <c r="I160" s="80"/>
    </row>
    <row r="161" spans="1:9">
      <c r="A161" s="77"/>
      <c r="B161" s="84" t="s">
        <v>1513</v>
      </c>
      <c r="C161" s="79">
        <v>30</v>
      </c>
      <c r="D161" s="79">
        <v>30</v>
      </c>
      <c r="E161" s="82">
        <v>0</v>
      </c>
      <c r="F161" s="82">
        <v>0</v>
      </c>
      <c r="G161" s="82">
        <v>0</v>
      </c>
      <c r="H161" s="79">
        <v>0</v>
      </c>
      <c r="I161" s="80"/>
    </row>
    <row r="162" spans="1:9">
      <c r="A162" s="77"/>
      <c r="B162" s="84" t="s">
        <v>1514</v>
      </c>
      <c r="C162" s="79">
        <v>10</v>
      </c>
      <c r="D162" s="79">
        <v>10</v>
      </c>
      <c r="E162" s="82">
        <v>0</v>
      </c>
      <c r="F162" s="82">
        <v>0</v>
      </c>
      <c r="G162" s="82">
        <v>0</v>
      </c>
      <c r="H162" s="79">
        <v>0</v>
      </c>
      <c r="I162" s="80"/>
    </row>
    <row r="163" spans="1:9">
      <c r="A163" s="77"/>
      <c r="B163" s="84" t="s">
        <v>1515</v>
      </c>
      <c r="C163" s="79">
        <v>150</v>
      </c>
      <c r="D163" s="79">
        <v>150</v>
      </c>
      <c r="E163" s="82">
        <v>0</v>
      </c>
      <c r="F163" s="82">
        <v>0</v>
      </c>
      <c r="G163" s="82">
        <v>0</v>
      </c>
      <c r="H163" s="79">
        <v>0</v>
      </c>
      <c r="I163" s="80"/>
    </row>
    <row r="164" spans="1:9">
      <c r="A164" s="77"/>
      <c r="B164" s="84" t="s">
        <v>1516</v>
      </c>
      <c r="C164" s="79">
        <v>28</v>
      </c>
      <c r="D164" s="79">
        <v>28</v>
      </c>
      <c r="E164" s="82">
        <v>0</v>
      </c>
      <c r="F164" s="82">
        <v>0</v>
      </c>
      <c r="G164" s="82">
        <v>0</v>
      </c>
      <c r="H164" s="79">
        <v>0</v>
      </c>
      <c r="I164" s="80"/>
    </row>
    <row r="165" spans="1:9">
      <c r="A165" s="77"/>
      <c r="B165" s="84" t="s">
        <v>1517</v>
      </c>
      <c r="C165" s="79">
        <v>17</v>
      </c>
      <c r="D165" s="79">
        <v>17</v>
      </c>
      <c r="E165" s="82">
        <v>0</v>
      </c>
      <c r="F165" s="82">
        <v>0</v>
      </c>
      <c r="G165" s="82">
        <v>0</v>
      </c>
      <c r="H165" s="79">
        <v>0</v>
      </c>
      <c r="I165" s="80"/>
    </row>
    <row r="166" spans="1:9">
      <c r="A166" s="77"/>
      <c r="B166" s="84" t="s">
        <v>1518</v>
      </c>
      <c r="C166" s="79">
        <v>20</v>
      </c>
      <c r="D166" s="79">
        <v>20</v>
      </c>
      <c r="E166" s="82">
        <v>0</v>
      </c>
      <c r="F166" s="82">
        <v>0</v>
      </c>
      <c r="G166" s="82">
        <v>0</v>
      </c>
      <c r="H166" s="79">
        <v>0</v>
      </c>
      <c r="I166" s="80"/>
    </row>
    <row r="167" spans="1:9">
      <c r="A167" s="83">
        <v>120001</v>
      </c>
      <c r="B167" s="77" t="s">
        <v>1108</v>
      </c>
      <c r="C167" s="79">
        <v>8066.66</v>
      </c>
      <c r="D167" s="79">
        <v>8066.66</v>
      </c>
      <c r="E167" s="82">
        <v>0</v>
      </c>
      <c r="F167" s="82">
        <v>0</v>
      </c>
      <c r="G167" s="82">
        <v>0</v>
      </c>
      <c r="H167" s="79">
        <v>0</v>
      </c>
      <c r="I167" s="80"/>
    </row>
    <row r="168" spans="1:9">
      <c r="A168" s="77"/>
      <c r="B168" s="84" t="s">
        <v>1519</v>
      </c>
      <c r="C168" s="79">
        <v>369.32</v>
      </c>
      <c r="D168" s="79">
        <v>369.32</v>
      </c>
      <c r="E168" s="82">
        <v>0</v>
      </c>
      <c r="F168" s="82">
        <v>0</v>
      </c>
      <c r="G168" s="82">
        <v>0</v>
      </c>
      <c r="H168" s="79">
        <v>0</v>
      </c>
      <c r="I168" s="80"/>
    </row>
    <row r="169" spans="1:9">
      <c r="A169" s="77"/>
      <c r="B169" s="84" t="s">
        <v>1520</v>
      </c>
      <c r="C169" s="79">
        <v>1085.3</v>
      </c>
      <c r="D169" s="79">
        <v>1085.3</v>
      </c>
      <c r="E169" s="82">
        <v>0</v>
      </c>
      <c r="F169" s="82">
        <v>0</v>
      </c>
      <c r="G169" s="82">
        <v>0</v>
      </c>
      <c r="H169" s="79">
        <v>0</v>
      </c>
      <c r="I169" s="80"/>
    </row>
    <row r="170" spans="1:9">
      <c r="A170" s="77"/>
      <c r="B170" s="84" t="s">
        <v>1521</v>
      </c>
      <c r="C170" s="79">
        <v>216.16</v>
      </c>
      <c r="D170" s="79">
        <v>216.16</v>
      </c>
      <c r="E170" s="82">
        <v>0</v>
      </c>
      <c r="F170" s="82">
        <v>0</v>
      </c>
      <c r="G170" s="82">
        <v>0</v>
      </c>
      <c r="H170" s="79">
        <v>0</v>
      </c>
      <c r="I170" s="80"/>
    </row>
    <row r="171" spans="1:9">
      <c r="A171" s="77"/>
      <c r="B171" s="84" t="s">
        <v>1522</v>
      </c>
      <c r="C171" s="79">
        <v>58</v>
      </c>
      <c r="D171" s="79">
        <v>58</v>
      </c>
      <c r="E171" s="82">
        <v>0</v>
      </c>
      <c r="F171" s="82">
        <v>0</v>
      </c>
      <c r="G171" s="82">
        <v>0</v>
      </c>
      <c r="H171" s="79">
        <v>0</v>
      </c>
      <c r="I171" s="80"/>
    </row>
    <row r="172" spans="1:9">
      <c r="A172" s="77"/>
      <c r="B172" s="84" t="s">
        <v>1523</v>
      </c>
      <c r="C172" s="79">
        <v>649.5</v>
      </c>
      <c r="D172" s="79">
        <v>649.5</v>
      </c>
      <c r="E172" s="82">
        <v>0</v>
      </c>
      <c r="F172" s="82">
        <v>0</v>
      </c>
      <c r="G172" s="82">
        <v>0</v>
      </c>
      <c r="H172" s="79">
        <v>0</v>
      </c>
      <c r="I172" s="80"/>
    </row>
    <row r="173" spans="1:9">
      <c r="A173" s="77"/>
      <c r="B173" s="84" t="s">
        <v>1524</v>
      </c>
      <c r="C173" s="79">
        <v>153</v>
      </c>
      <c r="D173" s="79">
        <v>153</v>
      </c>
      <c r="E173" s="82">
        <v>0</v>
      </c>
      <c r="F173" s="82">
        <v>0</v>
      </c>
      <c r="G173" s="82">
        <v>0</v>
      </c>
      <c r="H173" s="79">
        <v>0</v>
      </c>
      <c r="I173" s="80"/>
    </row>
    <row r="174" spans="1:9">
      <c r="A174" s="77"/>
      <c r="B174" s="84" t="s">
        <v>1525</v>
      </c>
      <c r="C174" s="79">
        <v>130</v>
      </c>
      <c r="D174" s="79">
        <v>130</v>
      </c>
      <c r="E174" s="82">
        <v>0</v>
      </c>
      <c r="F174" s="82">
        <v>0</v>
      </c>
      <c r="G174" s="82">
        <v>0</v>
      </c>
      <c r="H174" s="79">
        <v>0</v>
      </c>
      <c r="I174" s="80"/>
    </row>
    <row r="175" spans="1:9">
      <c r="A175" s="77"/>
      <c r="B175" s="84" t="s">
        <v>1526</v>
      </c>
      <c r="C175" s="79">
        <v>66.33</v>
      </c>
      <c r="D175" s="79">
        <v>66.33</v>
      </c>
      <c r="E175" s="82">
        <v>0</v>
      </c>
      <c r="F175" s="82">
        <v>0</v>
      </c>
      <c r="G175" s="82">
        <v>0</v>
      </c>
      <c r="H175" s="79">
        <v>0</v>
      </c>
      <c r="I175" s="80"/>
    </row>
    <row r="176" spans="1:9">
      <c r="A176" s="77"/>
      <c r="B176" s="84" t="s">
        <v>1527</v>
      </c>
      <c r="C176" s="79">
        <v>20</v>
      </c>
      <c r="D176" s="79">
        <v>20</v>
      </c>
      <c r="E176" s="82">
        <v>0</v>
      </c>
      <c r="F176" s="82">
        <v>0</v>
      </c>
      <c r="G176" s="82">
        <v>0</v>
      </c>
      <c r="H176" s="79">
        <v>0</v>
      </c>
      <c r="I176" s="80"/>
    </row>
    <row r="177" spans="1:9">
      <c r="A177" s="77"/>
      <c r="B177" s="84" t="s">
        <v>1528</v>
      </c>
      <c r="C177" s="79">
        <v>3666.8</v>
      </c>
      <c r="D177" s="79">
        <v>3666.8</v>
      </c>
      <c r="E177" s="82">
        <v>0</v>
      </c>
      <c r="F177" s="82">
        <v>0</v>
      </c>
      <c r="G177" s="82">
        <v>0</v>
      </c>
      <c r="H177" s="79">
        <v>0</v>
      </c>
      <c r="I177" s="80"/>
    </row>
    <row r="178" spans="1:9">
      <c r="A178" s="77"/>
      <c r="B178" s="84" t="s">
        <v>1529</v>
      </c>
      <c r="C178" s="79">
        <v>66</v>
      </c>
      <c r="D178" s="79">
        <v>66</v>
      </c>
      <c r="E178" s="82">
        <v>0</v>
      </c>
      <c r="F178" s="82">
        <v>0</v>
      </c>
      <c r="G178" s="82">
        <v>0</v>
      </c>
      <c r="H178" s="79">
        <v>0</v>
      </c>
      <c r="I178" s="80"/>
    </row>
    <row r="179" spans="1:9">
      <c r="A179" s="77"/>
      <c r="B179" s="84" t="s">
        <v>1530</v>
      </c>
      <c r="C179" s="79">
        <v>1284.7</v>
      </c>
      <c r="D179" s="79">
        <v>1284.7</v>
      </c>
      <c r="E179" s="82">
        <v>0</v>
      </c>
      <c r="F179" s="82">
        <v>0</v>
      </c>
      <c r="G179" s="82">
        <v>0</v>
      </c>
      <c r="H179" s="79">
        <v>0</v>
      </c>
      <c r="I179" s="80"/>
    </row>
    <row r="180" spans="1:9">
      <c r="A180" s="77"/>
      <c r="B180" s="84" t="s">
        <v>1531</v>
      </c>
      <c r="C180" s="79">
        <v>17</v>
      </c>
      <c r="D180" s="79">
        <v>17</v>
      </c>
      <c r="E180" s="82">
        <v>0</v>
      </c>
      <c r="F180" s="82">
        <v>0</v>
      </c>
      <c r="G180" s="82">
        <v>0</v>
      </c>
      <c r="H180" s="79">
        <v>0</v>
      </c>
      <c r="I180" s="80"/>
    </row>
    <row r="181" spans="1:9">
      <c r="A181" s="77"/>
      <c r="B181" s="84" t="s">
        <v>1532</v>
      </c>
      <c r="C181" s="79">
        <v>124.55</v>
      </c>
      <c r="D181" s="79">
        <v>124.55</v>
      </c>
      <c r="E181" s="82">
        <v>0</v>
      </c>
      <c r="F181" s="82">
        <v>0</v>
      </c>
      <c r="G181" s="82">
        <v>0</v>
      </c>
      <c r="H181" s="79">
        <v>0</v>
      </c>
      <c r="I181" s="80"/>
    </row>
    <row r="182" spans="1:9">
      <c r="A182" s="30"/>
      <c r="B182" s="77" t="s">
        <v>1533</v>
      </c>
      <c r="C182" s="79">
        <v>160</v>
      </c>
      <c r="D182" s="79">
        <v>160</v>
      </c>
      <c r="E182" s="82">
        <v>0</v>
      </c>
      <c r="F182" s="82">
        <v>0</v>
      </c>
      <c r="G182" s="82">
        <v>0</v>
      </c>
      <c r="H182" s="79">
        <v>0</v>
      </c>
      <c r="I182" s="80"/>
    </row>
    <row r="183" spans="1:9">
      <c r="A183" s="78">
        <v>123001</v>
      </c>
      <c r="B183" s="30" t="s">
        <v>1109</v>
      </c>
      <c r="C183" s="79">
        <v>362.32</v>
      </c>
      <c r="D183" s="79">
        <v>362.32</v>
      </c>
      <c r="E183" s="82">
        <v>0</v>
      </c>
      <c r="F183" s="82">
        <v>0</v>
      </c>
      <c r="G183" s="82">
        <v>0</v>
      </c>
      <c r="H183" s="79">
        <v>0</v>
      </c>
      <c r="I183" s="80"/>
    </row>
    <row r="184" spans="1:9">
      <c r="A184" s="77"/>
      <c r="B184" s="84" t="s">
        <v>1534</v>
      </c>
      <c r="C184" s="79">
        <v>12</v>
      </c>
      <c r="D184" s="79">
        <v>12</v>
      </c>
      <c r="E184" s="82">
        <v>0</v>
      </c>
      <c r="F184" s="82">
        <v>0</v>
      </c>
      <c r="G184" s="82">
        <v>0</v>
      </c>
      <c r="H184" s="79">
        <v>0</v>
      </c>
      <c r="I184" s="80"/>
    </row>
    <row r="185" spans="1:9">
      <c r="A185" s="77"/>
      <c r="B185" s="84" t="s">
        <v>1535</v>
      </c>
      <c r="C185" s="79">
        <v>62</v>
      </c>
      <c r="D185" s="79">
        <v>62</v>
      </c>
      <c r="E185" s="82">
        <v>0</v>
      </c>
      <c r="F185" s="82">
        <v>0</v>
      </c>
      <c r="G185" s="82">
        <v>0</v>
      </c>
      <c r="H185" s="79">
        <v>0</v>
      </c>
      <c r="I185" s="80"/>
    </row>
    <row r="186" spans="1:9">
      <c r="A186" s="77"/>
      <c r="B186" s="84" t="s">
        <v>1536</v>
      </c>
      <c r="C186" s="79">
        <v>65.12</v>
      </c>
      <c r="D186" s="79">
        <v>65.12</v>
      </c>
      <c r="E186" s="82">
        <v>0</v>
      </c>
      <c r="F186" s="82">
        <v>0</v>
      </c>
      <c r="G186" s="82">
        <v>0</v>
      </c>
      <c r="H186" s="79">
        <v>0</v>
      </c>
      <c r="I186" s="80"/>
    </row>
    <row r="187" spans="1:9">
      <c r="A187" s="77"/>
      <c r="B187" s="84" t="s">
        <v>1537</v>
      </c>
      <c r="C187" s="79">
        <v>56.73</v>
      </c>
      <c r="D187" s="79">
        <v>56.73</v>
      </c>
      <c r="E187" s="82">
        <v>0</v>
      </c>
      <c r="F187" s="82">
        <v>0</v>
      </c>
      <c r="G187" s="82">
        <v>0</v>
      </c>
      <c r="H187" s="79">
        <v>0</v>
      </c>
      <c r="I187" s="80"/>
    </row>
    <row r="188" spans="1:9">
      <c r="A188" s="77"/>
      <c r="B188" s="84" t="s">
        <v>1538</v>
      </c>
      <c r="C188" s="79">
        <v>105</v>
      </c>
      <c r="D188" s="79">
        <v>105</v>
      </c>
      <c r="E188" s="82">
        <v>0</v>
      </c>
      <c r="F188" s="82">
        <v>0</v>
      </c>
      <c r="G188" s="82">
        <v>0</v>
      </c>
      <c r="H188" s="79">
        <v>0</v>
      </c>
      <c r="I188" s="80"/>
    </row>
    <row r="189" spans="1:9">
      <c r="A189" s="77"/>
      <c r="B189" s="84" t="s">
        <v>1539</v>
      </c>
      <c r="C189" s="79">
        <v>20</v>
      </c>
      <c r="D189" s="79">
        <v>20</v>
      </c>
      <c r="E189" s="82">
        <v>0</v>
      </c>
      <c r="F189" s="82">
        <v>0</v>
      </c>
      <c r="G189" s="82">
        <v>0</v>
      </c>
      <c r="H189" s="79">
        <v>0</v>
      </c>
      <c r="I189" s="80"/>
    </row>
    <row r="190" spans="1:9">
      <c r="A190" s="77"/>
      <c r="B190" s="84" t="s">
        <v>1540</v>
      </c>
      <c r="C190" s="79">
        <v>34.47</v>
      </c>
      <c r="D190" s="79">
        <v>34.47</v>
      </c>
      <c r="E190" s="82">
        <v>0</v>
      </c>
      <c r="F190" s="82">
        <v>0</v>
      </c>
      <c r="G190" s="82">
        <v>0</v>
      </c>
      <c r="H190" s="79">
        <v>0</v>
      </c>
      <c r="I190" s="80"/>
    </row>
    <row r="191" spans="1:9">
      <c r="A191" s="30"/>
      <c r="B191" s="77" t="s">
        <v>1541</v>
      </c>
      <c r="C191" s="79">
        <v>7</v>
      </c>
      <c r="D191" s="79">
        <v>7</v>
      </c>
      <c r="E191" s="82">
        <v>0</v>
      </c>
      <c r="F191" s="82">
        <v>0</v>
      </c>
      <c r="G191" s="82">
        <v>0</v>
      </c>
      <c r="H191" s="79">
        <v>0</v>
      </c>
      <c r="I191" s="80"/>
    </row>
    <row r="192" spans="1:9">
      <c r="A192" s="78">
        <v>124001</v>
      </c>
      <c r="B192" s="30" t="s">
        <v>1110</v>
      </c>
      <c r="C192" s="79">
        <v>121.5</v>
      </c>
      <c r="D192" s="79">
        <v>121.5</v>
      </c>
      <c r="E192" s="82">
        <v>0</v>
      </c>
      <c r="F192" s="82">
        <v>0</v>
      </c>
      <c r="G192" s="82">
        <v>0</v>
      </c>
      <c r="H192" s="79">
        <v>0</v>
      </c>
      <c r="I192" s="80"/>
    </row>
    <row r="193" spans="1:9">
      <c r="A193" s="77"/>
      <c r="B193" s="84" t="s">
        <v>1542</v>
      </c>
      <c r="C193" s="79">
        <v>5</v>
      </c>
      <c r="D193" s="79">
        <v>5</v>
      </c>
      <c r="E193" s="82">
        <v>0</v>
      </c>
      <c r="F193" s="82">
        <v>0</v>
      </c>
      <c r="G193" s="82">
        <v>0</v>
      </c>
      <c r="H193" s="79">
        <v>0</v>
      </c>
      <c r="I193" s="80"/>
    </row>
    <row r="194" spans="1:9">
      <c r="A194" s="77"/>
      <c r="B194" s="84" t="s">
        <v>1543</v>
      </c>
      <c r="C194" s="79">
        <v>36</v>
      </c>
      <c r="D194" s="79">
        <v>36</v>
      </c>
      <c r="E194" s="82">
        <v>0</v>
      </c>
      <c r="F194" s="82">
        <v>0</v>
      </c>
      <c r="G194" s="82">
        <v>0</v>
      </c>
      <c r="H194" s="79">
        <v>0</v>
      </c>
      <c r="I194" s="80"/>
    </row>
    <row r="195" spans="1:9">
      <c r="A195" s="77"/>
      <c r="B195" s="84" t="s">
        <v>1544</v>
      </c>
      <c r="C195" s="79">
        <v>20</v>
      </c>
      <c r="D195" s="79">
        <v>20</v>
      </c>
      <c r="E195" s="82">
        <v>0</v>
      </c>
      <c r="F195" s="82">
        <v>0</v>
      </c>
      <c r="G195" s="82">
        <v>0</v>
      </c>
      <c r="H195" s="79">
        <v>0</v>
      </c>
      <c r="I195" s="80"/>
    </row>
    <row r="196" spans="1:9">
      <c r="A196" s="77"/>
      <c r="B196" s="84" t="s">
        <v>1545</v>
      </c>
      <c r="C196" s="79">
        <v>3</v>
      </c>
      <c r="D196" s="79">
        <v>3</v>
      </c>
      <c r="E196" s="82">
        <v>0</v>
      </c>
      <c r="F196" s="82">
        <v>0</v>
      </c>
      <c r="G196" s="82">
        <v>0</v>
      </c>
      <c r="H196" s="79">
        <v>0</v>
      </c>
      <c r="I196" s="80"/>
    </row>
    <row r="197" spans="1:9">
      <c r="A197" s="77"/>
      <c r="B197" s="84" t="s">
        <v>1546</v>
      </c>
      <c r="C197" s="79">
        <v>4</v>
      </c>
      <c r="D197" s="79">
        <v>4</v>
      </c>
      <c r="E197" s="82">
        <v>0</v>
      </c>
      <c r="F197" s="82">
        <v>0</v>
      </c>
      <c r="G197" s="82">
        <v>0</v>
      </c>
      <c r="H197" s="79">
        <v>0</v>
      </c>
      <c r="I197" s="80"/>
    </row>
    <row r="198" spans="1:9">
      <c r="A198" s="77"/>
      <c r="B198" s="84" t="s">
        <v>1547</v>
      </c>
      <c r="C198" s="79">
        <v>10</v>
      </c>
      <c r="D198" s="79">
        <v>10</v>
      </c>
      <c r="E198" s="82">
        <v>0</v>
      </c>
      <c r="F198" s="82">
        <v>0</v>
      </c>
      <c r="G198" s="82">
        <v>0</v>
      </c>
      <c r="H198" s="79">
        <v>0</v>
      </c>
      <c r="I198" s="80"/>
    </row>
    <row r="199" spans="1:9">
      <c r="A199" s="77"/>
      <c r="B199" s="84" t="s">
        <v>1548</v>
      </c>
      <c r="C199" s="79">
        <v>5</v>
      </c>
      <c r="D199" s="79">
        <v>5</v>
      </c>
      <c r="E199" s="82">
        <v>0</v>
      </c>
      <c r="F199" s="82">
        <v>0</v>
      </c>
      <c r="G199" s="82">
        <v>0</v>
      </c>
      <c r="H199" s="79">
        <v>0</v>
      </c>
      <c r="I199" s="80"/>
    </row>
    <row r="200" spans="1:9">
      <c r="A200" s="77"/>
      <c r="B200" s="84" t="s">
        <v>1549</v>
      </c>
      <c r="C200" s="79">
        <v>6</v>
      </c>
      <c r="D200" s="79">
        <v>6</v>
      </c>
      <c r="E200" s="82">
        <v>0</v>
      </c>
      <c r="F200" s="82">
        <v>0</v>
      </c>
      <c r="G200" s="82">
        <v>0</v>
      </c>
      <c r="H200" s="79">
        <v>0</v>
      </c>
      <c r="I200" s="80"/>
    </row>
    <row r="201" spans="1:9">
      <c r="A201" s="77"/>
      <c r="B201" s="84" t="s">
        <v>1550</v>
      </c>
      <c r="C201" s="79">
        <v>17.5</v>
      </c>
      <c r="D201" s="79">
        <v>17.5</v>
      </c>
      <c r="E201" s="82">
        <v>0</v>
      </c>
      <c r="F201" s="82">
        <v>0</v>
      </c>
      <c r="G201" s="82">
        <v>0</v>
      </c>
      <c r="H201" s="79">
        <v>0</v>
      </c>
      <c r="I201" s="80"/>
    </row>
    <row r="202" spans="1:9">
      <c r="A202" s="77"/>
      <c r="B202" s="84" t="s">
        <v>1551</v>
      </c>
      <c r="C202" s="79">
        <v>2</v>
      </c>
      <c r="D202" s="79">
        <v>2</v>
      </c>
      <c r="E202" s="82">
        <v>0</v>
      </c>
      <c r="F202" s="82">
        <v>0</v>
      </c>
      <c r="G202" s="82">
        <v>0</v>
      </c>
      <c r="H202" s="79">
        <v>0</v>
      </c>
      <c r="I202" s="80"/>
    </row>
    <row r="203" spans="1:9">
      <c r="A203" s="77"/>
      <c r="B203" s="84" t="s">
        <v>1552</v>
      </c>
      <c r="C203" s="79">
        <v>4</v>
      </c>
      <c r="D203" s="79">
        <v>4</v>
      </c>
      <c r="E203" s="82">
        <v>0</v>
      </c>
      <c r="F203" s="82">
        <v>0</v>
      </c>
      <c r="G203" s="82">
        <v>0</v>
      </c>
      <c r="H203" s="79">
        <v>0</v>
      </c>
      <c r="I203" s="80"/>
    </row>
    <row r="204" spans="1:9">
      <c r="A204" s="30"/>
      <c r="B204" s="77" t="s">
        <v>1553</v>
      </c>
      <c r="C204" s="79">
        <v>9</v>
      </c>
      <c r="D204" s="79">
        <v>9</v>
      </c>
      <c r="E204" s="82">
        <v>0</v>
      </c>
      <c r="F204" s="82">
        <v>0</v>
      </c>
      <c r="G204" s="82">
        <v>0</v>
      </c>
      <c r="H204" s="79">
        <v>0</v>
      </c>
      <c r="I204" s="80"/>
    </row>
    <row r="205" spans="1:9">
      <c r="A205" s="78">
        <v>125001</v>
      </c>
      <c r="B205" s="30" t="s">
        <v>1111</v>
      </c>
      <c r="C205" s="79">
        <v>502.1</v>
      </c>
      <c r="D205" s="79">
        <v>502.1</v>
      </c>
      <c r="E205" s="82">
        <v>0</v>
      </c>
      <c r="F205" s="82">
        <v>0</v>
      </c>
      <c r="G205" s="82">
        <v>0</v>
      </c>
      <c r="H205" s="79">
        <v>0</v>
      </c>
      <c r="I205" s="80"/>
    </row>
    <row r="206" spans="1:9">
      <c r="A206" s="77"/>
      <c r="B206" s="84" t="s">
        <v>1554</v>
      </c>
      <c r="C206" s="79">
        <v>100</v>
      </c>
      <c r="D206" s="79">
        <v>100</v>
      </c>
      <c r="E206" s="82">
        <v>0</v>
      </c>
      <c r="F206" s="82">
        <v>0</v>
      </c>
      <c r="G206" s="82">
        <v>0</v>
      </c>
      <c r="H206" s="79">
        <v>0</v>
      </c>
      <c r="I206" s="80"/>
    </row>
    <row r="207" spans="1:9">
      <c r="A207" s="77"/>
      <c r="B207" s="84" t="s">
        <v>1555</v>
      </c>
      <c r="C207" s="79">
        <v>204</v>
      </c>
      <c r="D207" s="79">
        <v>204</v>
      </c>
      <c r="E207" s="82">
        <v>0</v>
      </c>
      <c r="F207" s="82">
        <v>0</v>
      </c>
      <c r="G207" s="82">
        <v>0</v>
      </c>
      <c r="H207" s="79">
        <v>0</v>
      </c>
      <c r="I207" s="80"/>
    </row>
    <row r="208" spans="1:9">
      <c r="A208" s="77"/>
      <c r="B208" s="84" t="s">
        <v>1556</v>
      </c>
      <c r="C208" s="79">
        <v>17.5</v>
      </c>
      <c r="D208" s="79">
        <v>17.5</v>
      </c>
      <c r="E208" s="82">
        <v>0</v>
      </c>
      <c r="F208" s="82">
        <v>0</v>
      </c>
      <c r="G208" s="82">
        <v>0</v>
      </c>
      <c r="H208" s="79">
        <v>0</v>
      </c>
      <c r="I208" s="80"/>
    </row>
    <row r="209" spans="1:9">
      <c r="A209" s="77"/>
      <c r="B209" s="84" t="s">
        <v>1557</v>
      </c>
      <c r="C209" s="79">
        <v>129.6</v>
      </c>
      <c r="D209" s="79">
        <v>129.6</v>
      </c>
      <c r="E209" s="82">
        <v>0</v>
      </c>
      <c r="F209" s="82">
        <v>0</v>
      </c>
      <c r="G209" s="82">
        <v>0</v>
      </c>
      <c r="H209" s="79">
        <v>0</v>
      </c>
      <c r="I209" s="80"/>
    </row>
    <row r="210" spans="1:9">
      <c r="A210" s="77"/>
      <c r="B210" s="84" t="s">
        <v>1558</v>
      </c>
      <c r="C210" s="79">
        <v>36</v>
      </c>
      <c r="D210" s="79">
        <v>36</v>
      </c>
      <c r="E210" s="82">
        <v>0</v>
      </c>
      <c r="F210" s="82">
        <v>0</v>
      </c>
      <c r="G210" s="82">
        <v>0</v>
      </c>
      <c r="H210" s="79">
        <v>0</v>
      </c>
      <c r="I210" s="80"/>
    </row>
    <row r="211" spans="1:9">
      <c r="A211" s="30"/>
      <c r="B211" s="77" t="s">
        <v>1559</v>
      </c>
      <c r="C211" s="79">
        <v>5</v>
      </c>
      <c r="D211" s="79">
        <v>5</v>
      </c>
      <c r="E211" s="82">
        <v>0</v>
      </c>
      <c r="F211" s="82">
        <v>0</v>
      </c>
      <c r="G211" s="82">
        <v>0</v>
      </c>
      <c r="H211" s="79">
        <v>0</v>
      </c>
      <c r="I211" s="80"/>
    </row>
    <row r="212" spans="1:9">
      <c r="A212" s="77"/>
      <c r="B212" s="84" t="s">
        <v>1560</v>
      </c>
      <c r="C212" s="79">
        <v>10</v>
      </c>
      <c r="D212" s="79">
        <v>10</v>
      </c>
      <c r="E212" s="82">
        <v>0</v>
      </c>
      <c r="F212" s="82">
        <v>0</v>
      </c>
      <c r="G212" s="82">
        <v>0</v>
      </c>
      <c r="H212" s="79">
        <v>0</v>
      </c>
      <c r="I212" s="80"/>
    </row>
    <row r="213" spans="1:9">
      <c r="A213" s="83">
        <v>125005</v>
      </c>
      <c r="B213" s="77" t="s">
        <v>1112</v>
      </c>
      <c r="C213" s="79">
        <v>128</v>
      </c>
      <c r="D213" s="79">
        <v>128</v>
      </c>
      <c r="E213" s="82">
        <v>0</v>
      </c>
      <c r="F213" s="82">
        <v>0</v>
      </c>
      <c r="G213" s="82">
        <v>0</v>
      </c>
      <c r="H213" s="79">
        <v>0</v>
      </c>
      <c r="I213" s="80"/>
    </row>
    <row r="214" spans="1:9">
      <c r="A214" s="77"/>
      <c r="B214" s="84" t="s">
        <v>1561</v>
      </c>
      <c r="C214" s="79">
        <v>128</v>
      </c>
      <c r="D214" s="79">
        <v>128</v>
      </c>
      <c r="E214" s="82">
        <v>0</v>
      </c>
      <c r="F214" s="82">
        <v>0</v>
      </c>
      <c r="G214" s="82">
        <v>0</v>
      </c>
      <c r="H214" s="79">
        <v>0</v>
      </c>
      <c r="I214" s="80"/>
    </row>
    <row r="215" spans="1:9">
      <c r="A215" s="78">
        <v>127001</v>
      </c>
      <c r="B215" s="30" t="s">
        <v>1113</v>
      </c>
      <c r="C215" s="79">
        <v>263.8</v>
      </c>
      <c r="D215" s="79">
        <v>263.8</v>
      </c>
      <c r="E215" s="82">
        <v>0</v>
      </c>
      <c r="F215" s="82">
        <v>0</v>
      </c>
      <c r="G215" s="82">
        <v>0</v>
      </c>
      <c r="H215" s="79">
        <v>0</v>
      </c>
      <c r="I215" s="80"/>
    </row>
    <row r="216" spans="1:9">
      <c r="A216" s="77"/>
      <c r="B216" s="84" t="s">
        <v>1562</v>
      </c>
      <c r="C216" s="79">
        <v>33.8</v>
      </c>
      <c r="D216" s="79">
        <v>33.8</v>
      </c>
      <c r="E216" s="82">
        <v>0</v>
      </c>
      <c r="F216" s="82">
        <v>0</v>
      </c>
      <c r="G216" s="82">
        <v>0</v>
      </c>
      <c r="H216" s="79">
        <v>0</v>
      </c>
      <c r="I216" s="80"/>
    </row>
    <row r="217" spans="1:9">
      <c r="A217" s="77"/>
      <c r="B217" s="84" t="s">
        <v>1563</v>
      </c>
      <c r="C217" s="79">
        <v>105</v>
      </c>
      <c r="D217" s="79">
        <v>105</v>
      </c>
      <c r="E217" s="82">
        <v>0</v>
      </c>
      <c r="F217" s="82">
        <v>0</v>
      </c>
      <c r="G217" s="82">
        <v>0</v>
      </c>
      <c r="H217" s="79">
        <v>0</v>
      </c>
      <c r="I217" s="80"/>
    </row>
    <row r="218" spans="1:9">
      <c r="A218" s="77"/>
      <c r="B218" s="84" t="s">
        <v>1564</v>
      </c>
      <c r="C218" s="79">
        <v>3</v>
      </c>
      <c r="D218" s="79">
        <v>3</v>
      </c>
      <c r="E218" s="82">
        <v>0</v>
      </c>
      <c r="F218" s="82">
        <v>0</v>
      </c>
      <c r="G218" s="82">
        <v>0</v>
      </c>
      <c r="H218" s="79">
        <v>0</v>
      </c>
      <c r="I218" s="80"/>
    </row>
    <row r="219" spans="1:9">
      <c r="A219" s="77"/>
      <c r="B219" s="84" t="s">
        <v>1565</v>
      </c>
      <c r="C219" s="79">
        <v>5</v>
      </c>
      <c r="D219" s="79">
        <v>5</v>
      </c>
      <c r="E219" s="82">
        <v>0</v>
      </c>
      <c r="F219" s="82">
        <v>0</v>
      </c>
      <c r="G219" s="82">
        <v>0</v>
      </c>
      <c r="H219" s="79">
        <v>0</v>
      </c>
      <c r="I219" s="80"/>
    </row>
    <row r="220" spans="1:9">
      <c r="A220" s="77"/>
      <c r="B220" s="84" t="s">
        <v>1566</v>
      </c>
      <c r="C220" s="79">
        <v>12</v>
      </c>
      <c r="D220" s="79">
        <v>12</v>
      </c>
      <c r="E220" s="82">
        <v>0</v>
      </c>
      <c r="F220" s="82">
        <v>0</v>
      </c>
      <c r="G220" s="82">
        <v>0</v>
      </c>
      <c r="H220" s="79">
        <v>0</v>
      </c>
      <c r="I220" s="80"/>
    </row>
    <row r="221" spans="1:9">
      <c r="A221" s="77"/>
      <c r="B221" s="84" t="s">
        <v>1567</v>
      </c>
      <c r="C221" s="79">
        <v>15</v>
      </c>
      <c r="D221" s="79">
        <v>15</v>
      </c>
      <c r="E221" s="82">
        <v>0</v>
      </c>
      <c r="F221" s="82">
        <v>0</v>
      </c>
      <c r="G221" s="82">
        <v>0</v>
      </c>
      <c r="H221" s="79">
        <v>0</v>
      </c>
      <c r="I221" s="80"/>
    </row>
    <row r="222" spans="1:9">
      <c r="A222" s="77"/>
      <c r="B222" s="84" t="s">
        <v>1568</v>
      </c>
      <c r="C222" s="79">
        <v>20</v>
      </c>
      <c r="D222" s="79">
        <v>20</v>
      </c>
      <c r="E222" s="82">
        <v>0</v>
      </c>
      <c r="F222" s="82">
        <v>0</v>
      </c>
      <c r="G222" s="82">
        <v>0</v>
      </c>
      <c r="H222" s="79">
        <v>0</v>
      </c>
      <c r="I222" s="80"/>
    </row>
    <row r="223" spans="1:9">
      <c r="A223" s="77"/>
      <c r="B223" s="84" t="s">
        <v>1569</v>
      </c>
      <c r="C223" s="79">
        <v>10</v>
      </c>
      <c r="D223" s="79">
        <v>10</v>
      </c>
      <c r="E223" s="82">
        <v>0</v>
      </c>
      <c r="F223" s="82">
        <v>0</v>
      </c>
      <c r="G223" s="82">
        <v>0</v>
      </c>
      <c r="H223" s="79">
        <v>0</v>
      </c>
      <c r="I223" s="80"/>
    </row>
    <row r="224" spans="1:9">
      <c r="A224" s="77"/>
      <c r="B224" s="84" t="s">
        <v>1570</v>
      </c>
      <c r="C224" s="79">
        <v>15</v>
      </c>
      <c r="D224" s="79">
        <v>15</v>
      </c>
      <c r="E224" s="82">
        <v>0</v>
      </c>
      <c r="F224" s="82">
        <v>0</v>
      </c>
      <c r="G224" s="82">
        <v>0</v>
      </c>
      <c r="H224" s="79">
        <v>0</v>
      </c>
      <c r="I224" s="80"/>
    </row>
    <row r="225" spans="1:9">
      <c r="A225" s="30"/>
      <c r="B225" s="77" t="s">
        <v>1571</v>
      </c>
      <c r="C225" s="79">
        <v>20</v>
      </c>
      <c r="D225" s="79">
        <v>20</v>
      </c>
      <c r="E225" s="82">
        <v>0</v>
      </c>
      <c r="F225" s="82">
        <v>0</v>
      </c>
      <c r="G225" s="82">
        <v>0</v>
      </c>
      <c r="H225" s="79">
        <v>0</v>
      </c>
      <c r="I225" s="80"/>
    </row>
    <row r="226" spans="1:9">
      <c r="A226" s="77"/>
      <c r="B226" s="84" t="s">
        <v>1572</v>
      </c>
      <c r="C226" s="79">
        <v>25</v>
      </c>
      <c r="D226" s="79">
        <v>25</v>
      </c>
      <c r="E226" s="82">
        <v>0</v>
      </c>
      <c r="F226" s="82">
        <v>0</v>
      </c>
      <c r="G226" s="82">
        <v>0</v>
      </c>
      <c r="H226" s="79">
        <v>0</v>
      </c>
      <c r="I226" s="80"/>
    </row>
    <row r="227" spans="1:9">
      <c r="A227" s="78">
        <v>404001</v>
      </c>
      <c r="B227" s="30" t="s">
        <v>1114</v>
      </c>
      <c r="C227" s="79">
        <v>105.5</v>
      </c>
      <c r="D227" s="79">
        <v>105.5</v>
      </c>
      <c r="E227" s="82">
        <v>0</v>
      </c>
      <c r="F227" s="82">
        <v>0</v>
      </c>
      <c r="G227" s="82">
        <v>0</v>
      </c>
      <c r="H227" s="79">
        <v>0</v>
      </c>
      <c r="I227" s="80"/>
    </row>
    <row r="228" spans="1:9">
      <c r="A228" s="77"/>
      <c r="B228" s="84" t="s">
        <v>1573</v>
      </c>
      <c r="C228" s="79">
        <v>12</v>
      </c>
      <c r="D228" s="79">
        <v>12</v>
      </c>
      <c r="E228" s="82">
        <v>0</v>
      </c>
      <c r="F228" s="82">
        <v>0</v>
      </c>
      <c r="G228" s="82">
        <v>0</v>
      </c>
      <c r="H228" s="79">
        <v>0</v>
      </c>
      <c r="I228" s="80"/>
    </row>
    <row r="229" spans="1:9">
      <c r="A229" s="77"/>
      <c r="B229" s="84" t="s">
        <v>1574</v>
      </c>
      <c r="C229" s="79">
        <v>8</v>
      </c>
      <c r="D229" s="79">
        <v>8</v>
      </c>
      <c r="E229" s="82">
        <v>0</v>
      </c>
      <c r="F229" s="82">
        <v>0</v>
      </c>
      <c r="G229" s="82">
        <v>0</v>
      </c>
      <c r="H229" s="79">
        <v>0</v>
      </c>
      <c r="I229" s="80"/>
    </row>
    <row r="230" spans="1:9">
      <c r="A230" s="77"/>
      <c r="B230" s="84" t="s">
        <v>1575</v>
      </c>
      <c r="C230" s="79">
        <v>8</v>
      </c>
      <c r="D230" s="79">
        <v>8</v>
      </c>
      <c r="E230" s="82">
        <v>0</v>
      </c>
      <c r="F230" s="82">
        <v>0</v>
      </c>
      <c r="G230" s="82">
        <v>0</v>
      </c>
      <c r="H230" s="79">
        <v>0</v>
      </c>
      <c r="I230" s="80"/>
    </row>
    <row r="231" spans="1:9">
      <c r="A231" s="77"/>
      <c r="B231" s="84" t="s">
        <v>1576</v>
      </c>
      <c r="C231" s="79">
        <v>66</v>
      </c>
      <c r="D231" s="79">
        <v>66</v>
      </c>
      <c r="E231" s="82">
        <v>0</v>
      </c>
      <c r="F231" s="82">
        <v>0</v>
      </c>
      <c r="G231" s="82">
        <v>0</v>
      </c>
      <c r="H231" s="79">
        <v>0</v>
      </c>
      <c r="I231" s="80"/>
    </row>
    <row r="232" spans="1:9">
      <c r="A232" s="77"/>
      <c r="B232" s="84" t="s">
        <v>1577</v>
      </c>
      <c r="C232" s="79">
        <v>6.5</v>
      </c>
      <c r="D232" s="79">
        <v>6.5</v>
      </c>
      <c r="E232" s="82">
        <v>0</v>
      </c>
      <c r="F232" s="82">
        <v>0</v>
      </c>
      <c r="G232" s="82">
        <v>0</v>
      </c>
      <c r="H232" s="79">
        <v>0</v>
      </c>
      <c r="I232" s="80"/>
    </row>
    <row r="233" spans="1:9">
      <c r="A233" s="77"/>
      <c r="B233" s="84" t="s">
        <v>1578</v>
      </c>
      <c r="C233" s="79">
        <v>3</v>
      </c>
      <c r="D233" s="79">
        <v>3</v>
      </c>
      <c r="E233" s="82">
        <v>0</v>
      </c>
      <c r="F233" s="82">
        <v>0</v>
      </c>
      <c r="G233" s="82">
        <v>0</v>
      </c>
      <c r="H233" s="79">
        <v>0</v>
      </c>
      <c r="I233" s="80"/>
    </row>
    <row r="234" spans="1:9">
      <c r="A234" s="77"/>
      <c r="B234" s="84" t="s">
        <v>1579</v>
      </c>
      <c r="C234" s="79">
        <v>1</v>
      </c>
      <c r="D234" s="79">
        <v>1</v>
      </c>
      <c r="E234" s="82">
        <v>0</v>
      </c>
      <c r="F234" s="82">
        <v>0</v>
      </c>
      <c r="G234" s="82">
        <v>0</v>
      </c>
      <c r="H234" s="79">
        <v>0</v>
      </c>
      <c r="I234" s="80"/>
    </row>
    <row r="235" spans="1:9">
      <c r="A235" s="30"/>
      <c r="B235" s="77" t="s">
        <v>1580</v>
      </c>
      <c r="C235" s="79">
        <v>1</v>
      </c>
      <c r="D235" s="79">
        <v>1</v>
      </c>
      <c r="E235" s="82">
        <v>0</v>
      </c>
      <c r="F235" s="82">
        <v>0</v>
      </c>
      <c r="G235" s="82">
        <v>0</v>
      </c>
      <c r="H235" s="79">
        <v>0</v>
      </c>
      <c r="I235" s="80"/>
    </row>
    <row r="236" spans="1:9">
      <c r="A236" s="30" t="s">
        <v>1581</v>
      </c>
      <c r="B236" s="77" t="s">
        <v>1582</v>
      </c>
      <c r="C236" s="79">
        <v>891</v>
      </c>
      <c r="D236" s="79"/>
      <c r="E236" s="82">
        <v>891</v>
      </c>
      <c r="F236" s="82"/>
      <c r="G236" s="82"/>
      <c r="H236" s="79"/>
      <c r="I236" s="80"/>
    </row>
    <row r="237" spans="1:9">
      <c r="A237" s="77"/>
      <c r="B237" s="84" t="s">
        <v>1583</v>
      </c>
      <c r="C237" s="79">
        <v>439.5</v>
      </c>
      <c r="D237" s="79">
        <v>0</v>
      </c>
      <c r="E237" s="82">
        <v>439.5</v>
      </c>
      <c r="F237" s="82">
        <v>0</v>
      </c>
      <c r="G237" s="82">
        <v>0</v>
      </c>
      <c r="H237" s="79">
        <v>0</v>
      </c>
      <c r="I237" s="80"/>
    </row>
    <row r="238" spans="1:9">
      <c r="A238" s="77"/>
      <c r="B238" s="84" t="s">
        <v>1584</v>
      </c>
      <c r="C238" s="79">
        <v>40</v>
      </c>
      <c r="D238" s="79">
        <v>0</v>
      </c>
      <c r="E238" s="82">
        <v>40</v>
      </c>
      <c r="F238" s="82">
        <v>0</v>
      </c>
      <c r="G238" s="82">
        <v>0</v>
      </c>
      <c r="H238" s="79">
        <v>0</v>
      </c>
      <c r="I238" s="80"/>
    </row>
    <row r="239" spans="1:9">
      <c r="A239" s="77"/>
      <c r="B239" s="84" t="s">
        <v>1585</v>
      </c>
      <c r="C239" s="79">
        <v>86</v>
      </c>
      <c r="D239" s="79">
        <v>0</v>
      </c>
      <c r="E239" s="82">
        <v>86</v>
      </c>
      <c r="F239" s="82">
        <v>0</v>
      </c>
      <c r="G239" s="82">
        <v>0</v>
      </c>
      <c r="H239" s="79">
        <v>0</v>
      </c>
      <c r="I239" s="80"/>
    </row>
    <row r="240" spans="1:9">
      <c r="A240" s="77"/>
      <c r="B240" s="84" t="s">
        <v>1586</v>
      </c>
      <c r="C240" s="79">
        <v>10</v>
      </c>
      <c r="D240" s="79">
        <v>0</v>
      </c>
      <c r="E240" s="82">
        <v>10</v>
      </c>
      <c r="F240" s="82">
        <v>0</v>
      </c>
      <c r="G240" s="82">
        <v>0</v>
      </c>
      <c r="H240" s="79">
        <v>0</v>
      </c>
      <c r="I240" s="80"/>
    </row>
    <row r="241" spans="1:9">
      <c r="A241" s="77"/>
      <c r="B241" s="84" t="s">
        <v>1587</v>
      </c>
      <c r="C241" s="79">
        <v>40</v>
      </c>
      <c r="D241" s="79">
        <v>0</v>
      </c>
      <c r="E241" s="82">
        <v>40</v>
      </c>
      <c r="F241" s="82">
        <v>0</v>
      </c>
      <c r="G241" s="82">
        <v>0</v>
      </c>
      <c r="H241" s="79">
        <v>0</v>
      </c>
      <c r="I241" s="80"/>
    </row>
    <row r="242" spans="1:9">
      <c r="A242" s="77"/>
      <c r="B242" s="84" t="s">
        <v>1588</v>
      </c>
      <c r="C242" s="79">
        <v>100</v>
      </c>
      <c r="D242" s="79">
        <v>0</v>
      </c>
      <c r="E242" s="82">
        <v>100</v>
      </c>
      <c r="F242" s="82">
        <v>0</v>
      </c>
      <c r="G242" s="82">
        <v>0</v>
      </c>
      <c r="H242" s="79">
        <v>0</v>
      </c>
      <c r="I242" s="80"/>
    </row>
    <row r="243" spans="1:9">
      <c r="A243" s="77"/>
      <c r="B243" s="84" t="s">
        <v>1589</v>
      </c>
      <c r="C243" s="79">
        <v>135</v>
      </c>
      <c r="D243" s="79">
        <v>0</v>
      </c>
      <c r="E243" s="82">
        <v>135</v>
      </c>
      <c r="F243" s="82">
        <v>0</v>
      </c>
      <c r="G243" s="82">
        <v>0</v>
      </c>
      <c r="H243" s="79">
        <v>0</v>
      </c>
      <c r="I243" s="80"/>
    </row>
    <row r="244" spans="1:9">
      <c r="A244" s="77"/>
      <c r="B244" s="84" t="s">
        <v>1590</v>
      </c>
      <c r="C244" s="79">
        <v>40</v>
      </c>
      <c r="D244" s="79">
        <v>0</v>
      </c>
      <c r="E244" s="82">
        <v>40</v>
      </c>
      <c r="F244" s="82">
        <v>0</v>
      </c>
      <c r="G244" s="82">
        <v>0</v>
      </c>
      <c r="H244" s="79">
        <v>0</v>
      </c>
      <c r="I244" s="80"/>
    </row>
    <row r="245" spans="1:9">
      <c r="A245" s="78">
        <v>999001</v>
      </c>
      <c r="B245" s="30" t="s">
        <v>1591</v>
      </c>
      <c r="C245" s="79">
        <v>1033.7</v>
      </c>
      <c r="D245" s="79">
        <v>1033.7</v>
      </c>
      <c r="E245" s="82">
        <v>0</v>
      </c>
      <c r="F245" s="82">
        <v>0</v>
      </c>
      <c r="G245" s="82">
        <v>0</v>
      </c>
      <c r="H245" s="79">
        <v>0</v>
      </c>
      <c r="I245" s="80"/>
    </row>
    <row r="246" spans="1:9">
      <c r="A246" s="77"/>
      <c r="B246" s="84" t="s">
        <v>1592</v>
      </c>
      <c r="C246" s="79">
        <v>10</v>
      </c>
      <c r="D246" s="79">
        <v>10</v>
      </c>
      <c r="E246" s="82">
        <v>0</v>
      </c>
      <c r="F246" s="82">
        <v>0</v>
      </c>
      <c r="G246" s="82">
        <v>0</v>
      </c>
      <c r="H246" s="79">
        <v>0</v>
      </c>
      <c r="I246" s="80"/>
    </row>
    <row r="247" spans="1:9">
      <c r="A247" s="77"/>
      <c r="B247" s="84" t="s">
        <v>1593</v>
      </c>
      <c r="C247" s="79">
        <v>20</v>
      </c>
      <c r="D247" s="79">
        <v>20</v>
      </c>
      <c r="E247" s="82">
        <v>0</v>
      </c>
      <c r="F247" s="82">
        <v>0</v>
      </c>
      <c r="G247" s="82">
        <v>0</v>
      </c>
      <c r="H247" s="79">
        <v>0</v>
      </c>
      <c r="I247" s="80"/>
    </row>
    <row r="248" spans="1:9">
      <c r="A248" s="77"/>
      <c r="B248" s="84" t="s">
        <v>1594</v>
      </c>
      <c r="C248" s="79">
        <v>500</v>
      </c>
      <c r="D248" s="79">
        <v>500</v>
      </c>
      <c r="E248" s="82">
        <v>0</v>
      </c>
      <c r="F248" s="82">
        <v>0</v>
      </c>
      <c r="G248" s="82">
        <v>0</v>
      </c>
      <c r="H248" s="79">
        <v>0</v>
      </c>
      <c r="I248" s="80"/>
    </row>
    <row r="249" spans="1:9">
      <c r="A249" s="77"/>
      <c r="B249" s="84" t="s">
        <v>1595</v>
      </c>
      <c r="C249" s="79">
        <v>55.7</v>
      </c>
      <c r="D249" s="79">
        <v>55.7</v>
      </c>
      <c r="E249" s="82">
        <v>0</v>
      </c>
      <c r="F249" s="82">
        <v>0</v>
      </c>
      <c r="G249" s="82">
        <v>0</v>
      </c>
      <c r="H249" s="79">
        <v>0</v>
      </c>
      <c r="I249" s="80"/>
    </row>
    <row r="250" spans="1:9">
      <c r="A250" s="77"/>
      <c r="B250" s="84" t="s">
        <v>1596</v>
      </c>
      <c r="C250" s="79">
        <v>140</v>
      </c>
      <c r="D250" s="79">
        <v>140</v>
      </c>
      <c r="E250" s="82">
        <v>0</v>
      </c>
      <c r="F250" s="82">
        <v>0</v>
      </c>
      <c r="G250" s="82">
        <v>0</v>
      </c>
      <c r="H250" s="79">
        <v>0</v>
      </c>
      <c r="I250" s="80"/>
    </row>
    <row r="251" spans="1:9">
      <c r="A251" s="77"/>
      <c r="B251" s="84" t="s">
        <v>1597</v>
      </c>
      <c r="C251" s="79">
        <v>308</v>
      </c>
      <c r="D251" s="79">
        <v>308</v>
      </c>
      <c r="E251" s="82">
        <v>0</v>
      </c>
      <c r="F251" s="82">
        <v>0</v>
      </c>
      <c r="G251" s="82">
        <v>0</v>
      </c>
      <c r="H251" s="79">
        <v>0</v>
      </c>
      <c r="I251" s="80"/>
    </row>
    <row r="252" spans="1:9">
      <c r="A252" s="77"/>
      <c r="B252" s="30" t="s">
        <v>1598</v>
      </c>
      <c r="C252" s="79">
        <f>36737.85+571</f>
        <v>37308.85</v>
      </c>
      <c r="D252" s="79">
        <f>36737.85+571</f>
        <v>37308.85</v>
      </c>
      <c r="E252" s="82">
        <v>0</v>
      </c>
      <c r="F252" s="82">
        <v>0</v>
      </c>
      <c r="G252" s="82">
        <v>0</v>
      </c>
      <c r="H252" s="79">
        <v>0</v>
      </c>
      <c r="I252" s="80"/>
    </row>
    <row r="253" spans="1:9">
      <c r="A253" s="78">
        <v>104001</v>
      </c>
      <c r="B253" s="30" t="s">
        <v>1115</v>
      </c>
      <c r="C253" s="79">
        <v>111</v>
      </c>
      <c r="D253" s="79">
        <v>111</v>
      </c>
      <c r="E253" s="82">
        <v>0</v>
      </c>
      <c r="F253" s="82">
        <v>0</v>
      </c>
      <c r="G253" s="82">
        <v>0</v>
      </c>
      <c r="H253" s="79">
        <v>0</v>
      </c>
      <c r="I253" s="80"/>
    </row>
    <row r="254" spans="1:9">
      <c r="A254" s="77"/>
      <c r="B254" s="84" t="s">
        <v>1599</v>
      </c>
      <c r="C254" s="79">
        <v>0.8</v>
      </c>
      <c r="D254" s="79">
        <v>0.8</v>
      </c>
      <c r="E254" s="82">
        <v>0</v>
      </c>
      <c r="F254" s="82">
        <v>0</v>
      </c>
      <c r="G254" s="82">
        <v>0</v>
      </c>
      <c r="H254" s="79">
        <v>0</v>
      </c>
      <c r="I254" s="80"/>
    </row>
    <row r="255" spans="1:9">
      <c r="A255" s="30"/>
      <c r="B255" s="81" t="s">
        <v>1600</v>
      </c>
      <c r="C255" s="79">
        <v>20</v>
      </c>
      <c r="D255" s="79">
        <v>20</v>
      </c>
      <c r="E255" s="82">
        <v>0</v>
      </c>
      <c r="F255" s="82">
        <v>0</v>
      </c>
      <c r="G255" s="82">
        <v>0</v>
      </c>
      <c r="H255" s="79">
        <v>0</v>
      </c>
      <c r="I255" s="80"/>
    </row>
    <row r="256" spans="1:9">
      <c r="A256" s="30"/>
      <c r="B256" s="77" t="s">
        <v>1601</v>
      </c>
      <c r="C256" s="79">
        <v>5</v>
      </c>
      <c r="D256" s="79">
        <v>5</v>
      </c>
      <c r="E256" s="82">
        <v>0</v>
      </c>
      <c r="F256" s="82">
        <v>0</v>
      </c>
      <c r="G256" s="82">
        <v>0</v>
      </c>
      <c r="H256" s="79">
        <v>0</v>
      </c>
      <c r="I256" s="88"/>
    </row>
    <row r="257" spans="1:9">
      <c r="A257" s="77"/>
      <c r="B257" s="84" t="s">
        <v>1602</v>
      </c>
      <c r="C257" s="79">
        <v>10</v>
      </c>
      <c r="D257" s="79">
        <v>10</v>
      </c>
      <c r="E257" s="82">
        <v>0</v>
      </c>
      <c r="F257" s="82">
        <v>0</v>
      </c>
      <c r="G257" s="82">
        <v>0</v>
      </c>
      <c r="H257" s="79">
        <v>0</v>
      </c>
      <c r="I257" s="88"/>
    </row>
    <row r="258" spans="1:9">
      <c r="A258" s="77"/>
      <c r="B258" s="84" t="s">
        <v>1603</v>
      </c>
      <c r="C258" s="79">
        <v>20</v>
      </c>
      <c r="D258" s="79">
        <v>20</v>
      </c>
      <c r="E258" s="82">
        <v>0</v>
      </c>
      <c r="F258" s="82">
        <v>0</v>
      </c>
      <c r="G258" s="82">
        <v>0</v>
      </c>
      <c r="H258" s="79">
        <v>0</v>
      </c>
      <c r="I258" s="88"/>
    </row>
    <row r="259" spans="1:9">
      <c r="A259" s="77"/>
      <c r="B259" s="84" t="s">
        <v>1604</v>
      </c>
      <c r="C259" s="79">
        <v>10</v>
      </c>
      <c r="D259" s="79">
        <v>10</v>
      </c>
      <c r="E259" s="82">
        <v>0</v>
      </c>
      <c r="F259" s="82">
        <v>0</v>
      </c>
      <c r="G259" s="82">
        <v>0</v>
      </c>
      <c r="H259" s="79">
        <v>0</v>
      </c>
      <c r="I259" s="89">
        <v>0</v>
      </c>
    </row>
    <row r="260" spans="1:9">
      <c r="A260" s="77"/>
      <c r="B260" s="84" t="s">
        <v>1605</v>
      </c>
      <c r="C260" s="79">
        <v>1</v>
      </c>
      <c r="D260" s="79">
        <v>1</v>
      </c>
      <c r="E260" s="82">
        <v>0</v>
      </c>
      <c r="F260" s="82">
        <v>0</v>
      </c>
      <c r="G260" s="82">
        <v>0</v>
      </c>
      <c r="H260" s="79">
        <v>0</v>
      </c>
      <c r="I260" s="88"/>
    </row>
    <row r="261" spans="1:9">
      <c r="A261" s="77"/>
      <c r="B261" s="84" t="s">
        <v>1606</v>
      </c>
      <c r="C261" s="79">
        <v>40</v>
      </c>
      <c r="D261" s="79">
        <v>40</v>
      </c>
      <c r="E261" s="82">
        <v>0</v>
      </c>
      <c r="F261" s="82">
        <v>0</v>
      </c>
      <c r="G261" s="82">
        <v>0</v>
      </c>
      <c r="H261" s="79">
        <v>0</v>
      </c>
      <c r="I261" s="88"/>
    </row>
    <row r="262" spans="1:9">
      <c r="A262" s="77"/>
      <c r="B262" s="84" t="s">
        <v>1607</v>
      </c>
      <c r="C262" s="79">
        <v>2</v>
      </c>
      <c r="D262" s="79">
        <v>2</v>
      </c>
      <c r="E262" s="82">
        <v>0</v>
      </c>
      <c r="F262" s="82">
        <v>0</v>
      </c>
      <c r="G262" s="82">
        <v>0</v>
      </c>
      <c r="H262" s="79">
        <v>0</v>
      </c>
      <c r="I262" s="88"/>
    </row>
    <row r="263" spans="1:9">
      <c r="A263" s="30"/>
      <c r="B263" s="77" t="s">
        <v>1608</v>
      </c>
      <c r="C263" s="79">
        <v>2.2</v>
      </c>
      <c r="D263" s="79">
        <v>2.2</v>
      </c>
      <c r="E263" s="82">
        <v>0</v>
      </c>
      <c r="F263" s="82">
        <v>0</v>
      </c>
      <c r="G263" s="82">
        <v>0</v>
      </c>
      <c r="H263" s="79">
        <v>0</v>
      </c>
      <c r="I263" s="88"/>
    </row>
    <row r="264" spans="1:9">
      <c r="A264" s="78">
        <v>104003</v>
      </c>
      <c r="B264" s="30" t="s">
        <v>1116</v>
      </c>
      <c r="C264" s="79">
        <v>12</v>
      </c>
      <c r="D264" s="79">
        <v>12</v>
      </c>
      <c r="E264" s="82">
        <v>0</v>
      </c>
      <c r="F264" s="82">
        <v>0</v>
      </c>
      <c r="G264" s="82">
        <v>0</v>
      </c>
      <c r="H264" s="79">
        <v>0</v>
      </c>
      <c r="I264" s="88"/>
    </row>
    <row r="265" spans="1:9">
      <c r="A265" s="77"/>
      <c r="B265" s="84" t="s">
        <v>1609</v>
      </c>
      <c r="C265" s="79">
        <v>12</v>
      </c>
      <c r="D265" s="79">
        <v>12</v>
      </c>
      <c r="E265" s="82">
        <v>0</v>
      </c>
      <c r="F265" s="82">
        <v>0</v>
      </c>
      <c r="G265" s="82">
        <v>0</v>
      </c>
      <c r="H265" s="79">
        <v>0</v>
      </c>
      <c r="I265" s="88"/>
    </row>
    <row r="266" spans="1:9">
      <c r="A266" s="83">
        <v>402001</v>
      </c>
      <c r="B266" s="77" t="s">
        <v>1118</v>
      </c>
      <c r="C266" s="79">
        <v>191.56</v>
      </c>
      <c r="D266" s="79">
        <v>191.56</v>
      </c>
      <c r="E266" s="82">
        <v>0</v>
      </c>
      <c r="F266" s="82">
        <v>0</v>
      </c>
      <c r="G266" s="82">
        <v>0</v>
      </c>
      <c r="H266" s="79">
        <v>0</v>
      </c>
      <c r="I266" s="88"/>
    </row>
    <row r="267" spans="1:9">
      <c r="A267" s="77"/>
      <c r="B267" s="84" t="s">
        <v>1610</v>
      </c>
      <c r="C267" s="79">
        <v>13</v>
      </c>
      <c r="D267" s="79">
        <v>13</v>
      </c>
      <c r="E267" s="82">
        <v>0</v>
      </c>
      <c r="F267" s="82">
        <v>0</v>
      </c>
      <c r="G267" s="82">
        <v>0</v>
      </c>
      <c r="H267" s="79">
        <v>0</v>
      </c>
      <c r="I267" s="88"/>
    </row>
    <row r="268" spans="1:9">
      <c r="A268" s="77"/>
      <c r="B268" s="84" t="s">
        <v>1611</v>
      </c>
      <c r="C268" s="79">
        <v>55</v>
      </c>
      <c r="D268" s="79">
        <v>55</v>
      </c>
      <c r="E268" s="82">
        <v>0</v>
      </c>
      <c r="F268" s="82">
        <v>0</v>
      </c>
      <c r="G268" s="82">
        <v>0</v>
      </c>
      <c r="H268" s="79">
        <v>0</v>
      </c>
      <c r="I268" s="88"/>
    </row>
    <row r="269" spans="1:9">
      <c r="A269" s="77"/>
      <c r="B269" s="84" t="s">
        <v>1612</v>
      </c>
      <c r="C269" s="79">
        <v>2</v>
      </c>
      <c r="D269" s="79">
        <v>2</v>
      </c>
      <c r="E269" s="82">
        <v>0</v>
      </c>
      <c r="F269" s="82">
        <v>0</v>
      </c>
      <c r="G269" s="82">
        <v>0</v>
      </c>
      <c r="H269" s="79">
        <v>0</v>
      </c>
      <c r="I269" s="88"/>
    </row>
    <row r="270" spans="1:9">
      <c r="A270" s="30"/>
      <c r="B270" s="77" t="s">
        <v>1613</v>
      </c>
      <c r="C270" s="79">
        <v>10</v>
      </c>
      <c r="D270" s="79">
        <v>10</v>
      </c>
      <c r="E270" s="82">
        <v>0</v>
      </c>
      <c r="F270" s="82">
        <v>0</v>
      </c>
      <c r="G270" s="82">
        <v>0</v>
      </c>
      <c r="H270" s="79">
        <v>0</v>
      </c>
      <c r="I270" s="88"/>
    </row>
    <row r="271" spans="1:9">
      <c r="A271" s="77"/>
      <c r="B271" s="84" t="s">
        <v>1614</v>
      </c>
      <c r="C271" s="79">
        <v>25</v>
      </c>
      <c r="D271" s="79">
        <v>25</v>
      </c>
      <c r="E271" s="82">
        <v>0</v>
      </c>
      <c r="F271" s="82">
        <v>0</v>
      </c>
      <c r="G271" s="82">
        <v>0</v>
      </c>
      <c r="H271" s="79">
        <v>0</v>
      </c>
      <c r="I271" s="88"/>
    </row>
    <row r="272" spans="1:9">
      <c r="A272" s="30"/>
      <c r="B272" s="77" t="s">
        <v>1615</v>
      </c>
      <c r="C272" s="79">
        <v>6</v>
      </c>
      <c r="D272" s="79">
        <v>6</v>
      </c>
      <c r="E272" s="82">
        <v>0</v>
      </c>
      <c r="F272" s="82">
        <v>0</v>
      </c>
      <c r="G272" s="82">
        <v>0</v>
      </c>
      <c r="H272" s="79">
        <v>0</v>
      </c>
      <c r="I272" s="80"/>
    </row>
    <row r="273" spans="1:9">
      <c r="A273" s="77"/>
      <c r="B273" s="84" t="s">
        <v>1616</v>
      </c>
      <c r="C273" s="79">
        <v>80.56</v>
      </c>
      <c r="D273" s="79">
        <v>80.56</v>
      </c>
      <c r="E273" s="82">
        <v>0</v>
      </c>
      <c r="F273" s="82">
        <v>0</v>
      </c>
      <c r="G273" s="82">
        <v>0</v>
      </c>
      <c r="H273" s="79">
        <v>0</v>
      </c>
      <c r="I273" s="80"/>
    </row>
    <row r="274" spans="1:9">
      <c r="A274" s="78">
        <v>402002</v>
      </c>
      <c r="B274" s="30" t="s">
        <v>1119</v>
      </c>
      <c r="C274" s="79">
        <v>29</v>
      </c>
      <c r="D274" s="79">
        <v>29</v>
      </c>
      <c r="E274" s="82">
        <v>0</v>
      </c>
      <c r="F274" s="82">
        <v>0</v>
      </c>
      <c r="G274" s="82">
        <v>0</v>
      </c>
      <c r="H274" s="79">
        <v>0</v>
      </c>
      <c r="I274" s="80"/>
    </row>
    <row r="275" spans="1:9">
      <c r="A275" s="77"/>
      <c r="B275" s="84" t="s">
        <v>1617</v>
      </c>
      <c r="C275" s="79">
        <v>12</v>
      </c>
      <c r="D275" s="79">
        <v>12</v>
      </c>
      <c r="E275" s="82">
        <v>0</v>
      </c>
      <c r="F275" s="82">
        <v>0</v>
      </c>
      <c r="G275" s="82">
        <v>0</v>
      </c>
      <c r="H275" s="79">
        <v>0</v>
      </c>
      <c r="I275" s="80"/>
    </row>
    <row r="276" spans="1:9">
      <c r="A276" s="30"/>
      <c r="B276" s="77" t="s">
        <v>1618</v>
      </c>
      <c r="C276" s="79">
        <v>17</v>
      </c>
      <c r="D276" s="79">
        <v>17</v>
      </c>
      <c r="E276" s="82">
        <v>0</v>
      </c>
      <c r="F276" s="82">
        <v>0</v>
      </c>
      <c r="G276" s="82">
        <v>0</v>
      </c>
      <c r="H276" s="79">
        <v>0</v>
      </c>
      <c r="I276" s="80"/>
    </row>
    <row r="277" spans="1:9">
      <c r="A277" s="78">
        <v>402003</v>
      </c>
      <c r="B277" s="30" t="s">
        <v>1120</v>
      </c>
      <c r="C277" s="79">
        <v>33</v>
      </c>
      <c r="D277" s="79">
        <v>33</v>
      </c>
      <c r="E277" s="82">
        <v>0</v>
      </c>
      <c r="F277" s="82">
        <v>0</v>
      </c>
      <c r="G277" s="82">
        <v>0</v>
      </c>
      <c r="H277" s="79">
        <v>0</v>
      </c>
      <c r="I277" s="80"/>
    </row>
    <row r="278" spans="1:9">
      <c r="A278" s="30"/>
      <c r="B278" s="77" t="s">
        <v>1619</v>
      </c>
      <c r="C278" s="79">
        <v>18</v>
      </c>
      <c r="D278" s="79">
        <v>18</v>
      </c>
      <c r="E278" s="82">
        <v>0</v>
      </c>
      <c r="F278" s="82">
        <v>0</v>
      </c>
      <c r="G278" s="82">
        <v>0</v>
      </c>
      <c r="H278" s="79">
        <v>0</v>
      </c>
      <c r="I278" s="80"/>
    </row>
    <row r="279" spans="1:9">
      <c r="A279" s="77"/>
      <c r="B279" s="84" t="s">
        <v>1620</v>
      </c>
      <c r="C279" s="79">
        <v>3</v>
      </c>
      <c r="D279" s="79">
        <v>3</v>
      </c>
      <c r="E279" s="82">
        <v>0</v>
      </c>
      <c r="F279" s="82">
        <v>0</v>
      </c>
      <c r="G279" s="82">
        <v>0</v>
      </c>
      <c r="H279" s="79">
        <v>0</v>
      </c>
      <c r="I279" s="80"/>
    </row>
    <row r="280" spans="1:9">
      <c r="A280" s="30"/>
      <c r="B280" s="77" t="s">
        <v>1621</v>
      </c>
      <c r="C280" s="79">
        <v>12</v>
      </c>
      <c r="D280" s="79">
        <v>12</v>
      </c>
      <c r="E280" s="82">
        <v>0</v>
      </c>
      <c r="F280" s="82">
        <v>0</v>
      </c>
      <c r="G280" s="82">
        <v>0</v>
      </c>
      <c r="H280" s="79">
        <v>0</v>
      </c>
      <c r="I280" s="80"/>
    </row>
    <row r="281" spans="1:9">
      <c r="A281" s="78">
        <v>402004</v>
      </c>
      <c r="B281" s="30" t="s">
        <v>1121</v>
      </c>
      <c r="C281" s="79">
        <v>5</v>
      </c>
      <c r="D281" s="79">
        <v>5</v>
      </c>
      <c r="E281" s="82">
        <v>0</v>
      </c>
      <c r="F281" s="82">
        <v>0</v>
      </c>
      <c r="G281" s="82">
        <v>0</v>
      </c>
      <c r="H281" s="79">
        <v>0</v>
      </c>
      <c r="I281" s="80"/>
    </row>
    <row r="282" spans="1:9">
      <c r="A282" s="30"/>
      <c r="B282" s="77" t="s">
        <v>1622</v>
      </c>
      <c r="C282" s="79">
        <v>5</v>
      </c>
      <c r="D282" s="79">
        <v>5</v>
      </c>
      <c r="E282" s="82">
        <v>0</v>
      </c>
      <c r="F282" s="82">
        <v>0</v>
      </c>
      <c r="G282" s="82">
        <v>0</v>
      </c>
      <c r="H282" s="79">
        <v>0</v>
      </c>
      <c r="I282" s="80"/>
    </row>
    <row r="283" spans="1:9">
      <c r="A283" s="78">
        <v>402005</v>
      </c>
      <c r="B283" s="30" t="s">
        <v>1122</v>
      </c>
      <c r="C283" s="79">
        <v>49</v>
      </c>
      <c r="D283" s="79">
        <v>49</v>
      </c>
      <c r="E283" s="82">
        <v>0</v>
      </c>
      <c r="F283" s="82">
        <v>0</v>
      </c>
      <c r="G283" s="82">
        <v>0</v>
      </c>
      <c r="H283" s="79">
        <v>0</v>
      </c>
      <c r="I283" s="80"/>
    </row>
    <row r="284" spans="1:9">
      <c r="A284" s="77"/>
      <c r="B284" s="84" t="s">
        <v>1623</v>
      </c>
      <c r="C284" s="79">
        <v>16</v>
      </c>
      <c r="D284" s="79">
        <v>16</v>
      </c>
      <c r="E284" s="82">
        <v>0</v>
      </c>
      <c r="F284" s="82">
        <v>0</v>
      </c>
      <c r="G284" s="82">
        <v>0</v>
      </c>
      <c r="H284" s="79">
        <v>0</v>
      </c>
      <c r="I284" s="80"/>
    </row>
    <row r="285" spans="1:9">
      <c r="A285" s="77"/>
      <c r="B285" s="84" t="s">
        <v>1624</v>
      </c>
      <c r="C285" s="79">
        <v>30</v>
      </c>
      <c r="D285" s="79">
        <v>30</v>
      </c>
      <c r="E285" s="82">
        <v>0</v>
      </c>
      <c r="F285" s="82">
        <v>0</v>
      </c>
      <c r="G285" s="82">
        <v>0</v>
      </c>
      <c r="H285" s="79">
        <v>0</v>
      </c>
      <c r="I285" s="80"/>
    </row>
    <row r="286" spans="1:9">
      <c r="A286" s="77"/>
      <c r="B286" s="84" t="s">
        <v>1625</v>
      </c>
      <c r="C286" s="79">
        <v>3</v>
      </c>
      <c r="D286" s="79">
        <v>3</v>
      </c>
      <c r="E286" s="82">
        <v>0</v>
      </c>
      <c r="F286" s="82">
        <v>0</v>
      </c>
      <c r="G286" s="82">
        <v>0</v>
      </c>
      <c r="H286" s="79">
        <v>0</v>
      </c>
      <c r="I286" s="80"/>
    </row>
    <row r="287" spans="1:9">
      <c r="A287" s="78">
        <v>402007</v>
      </c>
      <c r="B287" s="30" t="s">
        <v>1124</v>
      </c>
      <c r="C287" s="79">
        <v>4.8</v>
      </c>
      <c r="D287" s="79">
        <v>4.8</v>
      </c>
      <c r="E287" s="82">
        <v>0</v>
      </c>
      <c r="F287" s="82">
        <v>0</v>
      </c>
      <c r="G287" s="82">
        <v>0</v>
      </c>
      <c r="H287" s="79">
        <v>0</v>
      </c>
      <c r="I287" s="80"/>
    </row>
    <row r="288" spans="1:9">
      <c r="A288" s="77"/>
      <c r="B288" s="84" t="s">
        <v>1626</v>
      </c>
      <c r="C288" s="79">
        <v>4.8</v>
      </c>
      <c r="D288" s="79">
        <v>4.8</v>
      </c>
      <c r="E288" s="82">
        <v>0</v>
      </c>
      <c r="F288" s="82">
        <v>0</v>
      </c>
      <c r="G288" s="82">
        <v>0</v>
      </c>
      <c r="H288" s="79">
        <v>0</v>
      </c>
      <c r="I288" s="80"/>
    </row>
    <row r="289" spans="1:9">
      <c r="A289" s="78">
        <v>403001</v>
      </c>
      <c r="B289" s="30" t="s">
        <v>1125</v>
      </c>
      <c r="C289" s="79">
        <v>280</v>
      </c>
      <c r="D289" s="79">
        <v>280</v>
      </c>
      <c r="E289" s="82">
        <v>0</v>
      </c>
      <c r="F289" s="82">
        <v>0</v>
      </c>
      <c r="G289" s="82">
        <v>0</v>
      </c>
      <c r="H289" s="79">
        <v>0</v>
      </c>
      <c r="I289" s="80"/>
    </row>
    <row r="290" spans="1:9">
      <c r="A290" s="77"/>
      <c r="B290" s="84" t="s">
        <v>1627</v>
      </c>
      <c r="C290" s="79">
        <v>280</v>
      </c>
      <c r="D290" s="79">
        <v>280</v>
      </c>
      <c r="E290" s="82">
        <v>0</v>
      </c>
      <c r="F290" s="82">
        <v>0</v>
      </c>
      <c r="G290" s="82">
        <v>0</v>
      </c>
      <c r="H290" s="79">
        <v>0</v>
      </c>
      <c r="I290" s="80"/>
    </row>
    <row r="291" spans="1:9">
      <c r="A291" s="83">
        <v>405001</v>
      </c>
      <c r="B291" s="77" t="s">
        <v>1126</v>
      </c>
      <c r="C291" s="79">
        <v>614.5</v>
      </c>
      <c r="D291" s="79">
        <v>614.5</v>
      </c>
      <c r="E291" s="82">
        <v>0</v>
      </c>
      <c r="F291" s="82">
        <v>0</v>
      </c>
      <c r="G291" s="82">
        <v>0</v>
      </c>
      <c r="H291" s="79">
        <v>0</v>
      </c>
      <c r="I291" s="80"/>
    </row>
    <row r="292" spans="1:9">
      <c r="A292" s="77"/>
      <c r="B292" s="84" t="s">
        <v>1628</v>
      </c>
      <c r="C292" s="79">
        <v>400</v>
      </c>
      <c r="D292" s="79">
        <v>400</v>
      </c>
      <c r="E292" s="82">
        <v>0</v>
      </c>
      <c r="F292" s="82">
        <v>0</v>
      </c>
      <c r="G292" s="82">
        <v>0</v>
      </c>
      <c r="H292" s="79">
        <v>0</v>
      </c>
      <c r="I292" s="80"/>
    </row>
    <row r="293" spans="1:9">
      <c r="A293" s="77"/>
      <c r="B293" s="84" t="s">
        <v>1629</v>
      </c>
      <c r="C293" s="79">
        <v>140</v>
      </c>
      <c r="D293" s="79">
        <v>140</v>
      </c>
      <c r="E293" s="82">
        <v>0</v>
      </c>
      <c r="F293" s="82">
        <v>0</v>
      </c>
      <c r="G293" s="82">
        <v>0</v>
      </c>
      <c r="H293" s="79">
        <v>0</v>
      </c>
      <c r="I293" s="80"/>
    </row>
    <row r="294" spans="1:9">
      <c r="A294" s="77"/>
      <c r="B294" s="84" t="s">
        <v>1630</v>
      </c>
      <c r="C294" s="79">
        <v>14</v>
      </c>
      <c r="D294" s="79">
        <v>14</v>
      </c>
      <c r="E294" s="82">
        <v>0</v>
      </c>
      <c r="F294" s="82">
        <v>0</v>
      </c>
      <c r="G294" s="82">
        <v>0</v>
      </c>
      <c r="H294" s="79">
        <v>0</v>
      </c>
      <c r="I294" s="80"/>
    </row>
    <row r="295" spans="1:9">
      <c r="A295" s="77"/>
      <c r="B295" s="84" t="s">
        <v>1631</v>
      </c>
      <c r="C295" s="79">
        <v>30</v>
      </c>
      <c r="D295" s="79">
        <v>30</v>
      </c>
      <c r="E295" s="82">
        <v>0</v>
      </c>
      <c r="F295" s="82">
        <v>0</v>
      </c>
      <c r="G295" s="82">
        <v>0</v>
      </c>
      <c r="H295" s="79">
        <v>0</v>
      </c>
      <c r="I295" s="80"/>
    </row>
    <row r="296" spans="1:9">
      <c r="A296" s="77"/>
      <c r="B296" s="84" t="s">
        <v>1632</v>
      </c>
      <c r="C296" s="79">
        <v>25</v>
      </c>
      <c r="D296" s="79">
        <v>25</v>
      </c>
      <c r="E296" s="82">
        <v>0</v>
      </c>
      <c r="F296" s="82">
        <v>0</v>
      </c>
      <c r="G296" s="82">
        <v>0</v>
      </c>
      <c r="H296" s="79">
        <v>0</v>
      </c>
      <c r="I296" s="80"/>
    </row>
    <row r="297" spans="1:9">
      <c r="A297" s="30"/>
      <c r="B297" s="77" t="s">
        <v>1633</v>
      </c>
      <c r="C297" s="79">
        <v>5.5</v>
      </c>
      <c r="D297" s="79">
        <v>5.5</v>
      </c>
      <c r="E297" s="82">
        <v>0</v>
      </c>
      <c r="F297" s="82">
        <v>0</v>
      </c>
      <c r="G297" s="82">
        <v>0</v>
      </c>
      <c r="H297" s="79">
        <v>0</v>
      </c>
      <c r="I297" s="80"/>
    </row>
    <row r="298" spans="1:9">
      <c r="A298" s="78">
        <v>406001</v>
      </c>
      <c r="B298" s="30" t="s">
        <v>1127</v>
      </c>
      <c r="C298" s="79">
        <v>56</v>
      </c>
      <c r="D298" s="79">
        <v>56</v>
      </c>
      <c r="E298" s="82">
        <v>0</v>
      </c>
      <c r="F298" s="82">
        <v>0</v>
      </c>
      <c r="G298" s="82">
        <v>0</v>
      </c>
      <c r="H298" s="79">
        <v>0</v>
      </c>
      <c r="I298" s="80"/>
    </row>
    <row r="299" spans="1:9">
      <c r="A299" s="30"/>
      <c r="B299" s="77" t="s">
        <v>1634</v>
      </c>
      <c r="C299" s="79">
        <v>12</v>
      </c>
      <c r="D299" s="79">
        <v>12</v>
      </c>
      <c r="E299" s="82">
        <v>0</v>
      </c>
      <c r="F299" s="82">
        <v>0</v>
      </c>
      <c r="G299" s="82">
        <v>0</v>
      </c>
      <c r="H299" s="79">
        <v>0</v>
      </c>
      <c r="I299" s="80"/>
    </row>
    <row r="300" spans="1:9">
      <c r="A300" s="77"/>
      <c r="B300" s="84" t="s">
        <v>1635</v>
      </c>
      <c r="C300" s="79">
        <v>44</v>
      </c>
      <c r="D300" s="79">
        <v>44</v>
      </c>
      <c r="E300" s="82">
        <v>0</v>
      </c>
      <c r="F300" s="82">
        <v>0</v>
      </c>
      <c r="G300" s="82">
        <v>0</v>
      </c>
      <c r="H300" s="79">
        <v>0</v>
      </c>
      <c r="I300" s="80"/>
    </row>
    <row r="301" spans="1:9">
      <c r="A301" s="78">
        <v>406002</v>
      </c>
      <c r="B301" s="30" t="s">
        <v>1128</v>
      </c>
      <c r="C301" s="79">
        <v>70</v>
      </c>
      <c r="D301" s="79">
        <v>70</v>
      </c>
      <c r="E301" s="82">
        <v>0</v>
      </c>
      <c r="F301" s="82">
        <v>0</v>
      </c>
      <c r="G301" s="82">
        <v>0</v>
      </c>
      <c r="H301" s="79">
        <v>0</v>
      </c>
      <c r="I301" s="80"/>
    </row>
    <row r="302" spans="1:9">
      <c r="A302" s="30"/>
      <c r="B302" s="77" t="s">
        <v>1636</v>
      </c>
      <c r="C302" s="79">
        <v>70</v>
      </c>
      <c r="D302" s="79">
        <v>70</v>
      </c>
      <c r="E302" s="82">
        <v>0</v>
      </c>
      <c r="F302" s="82">
        <v>0</v>
      </c>
      <c r="G302" s="82">
        <v>0</v>
      </c>
      <c r="H302" s="79">
        <v>0</v>
      </c>
      <c r="I302" s="80"/>
    </row>
    <row r="303" spans="1:9">
      <c r="A303" s="78">
        <v>406003</v>
      </c>
      <c r="B303" s="30" t="s">
        <v>1129</v>
      </c>
      <c r="C303" s="79">
        <v>100</v>
      </c>
      <c r="D303" s="79">
        <v>100</v>
      </c>
      <c r="E303" s="82">
        <v>0</v>
      </c>
      <c r="F303" s="82">
        <v>0</v>
      </c>
      <c r="G303" s="82">
        <v>0</v>
      </c>
      <c r="H303" s="79">
        <v>0</v>
      </c>
      <c r="I303" s="80"/>
    </row>
    <row r="304" spans="1:9">
      <c r="A304" s="77"/>
      <c r="B304" s="84" t="s">
        <v>1637</v>
      </c>
      <c r="C304" s="79">
        <v>0</v>
      </c>
      <c r="D304" s="79">
        <v>0</v>
      </c>
      <c r="E304" s="82">
        <v>0</v>
      </c>
      <c r="F304" s="82">
        <v>0</v>
      </c>
      <c r="G304" s="82">
        <v>0</v>
      </c>
      <c r="H304" s="79">
        <v>0</v>
      </c>
      <c r="I304" s="80"/>
    </row>
    <row r="305" spans="1:9">
      <c r="A305" s="77"/>
      <c r="B305" s="84" t="s">
        <v>1638</v>
      </c>
      <c r="C305" s="79">
        <v>100</v>
      </c>
      <c r="D305" s="79">
        <v>100</v>
      </c>
      <c r="E305" s="82">
        <v>0</v>
      </c>
      <c r="F305" s="82">
        <v>0</v>
      </c>
      <c r="G305" s="82">
        <v>0</v>
      </c>
      <c r="H305" s="79">
        <v>0</v>
      </c>
      <c r="I305" s="80"/>
    </row>
    <row r="306" spans="1:9">
      <c r="A306" s="78">
        <v>406004</v>
      </c>
      <c r="B306" s="30" t="s">
        <v>1130</v>
      </c>
      <c r="C306" s="79">
        <v>137</v>
      </c>
      <c r="D306" s="79">
        <v>137</v>
      </c>
      <c r="E306" s="82">
        <v>0</v>
      </c>
      <c r="F306" s="82">
        <v>0</v>
      </c>
      <c r="G306" s="82">
        <v>0</v>
      </c>
      <c r="H306" s="79">
        <v>0</v>
      </c>
      <c r="I306" s="80"/>
    </row>
    <row r="307" spans="1:9">
      <c r="A307" s="30"/>
      <c r="B307" s="77" t="s">
        <v>1639</v>
      </c>
      <c r="C307" s="79">
        <v>79</v>
      </c>
      <c r="D307" s="79">
        <v>79</v>
      </c>
      <c r="E307" s="82">
        <v>0</v>
      </c>
      <c r="F307" s="82">
        <v>0</v>
      </c>
      <c r="G307" s="82">
        <v>0</v>
      </c>
      <c r="H307" s="79">
        <v>0</v>
      </c>
      <c r="I307" s="80"/>
    </row>
    <row r="308" spans="1:9">
      <c r="A308" s="77"/>
      <c r="B308" s="84" t="s">
        <v>1640</v>
      </c>
      <c r="C308" s="79">
        <v>58</v>
      </c>
      <c r="D308" s="79">
        <v>58</v>
      </c>
      <c r="E308" s="82">
        <v>0</v>
      </c>
      <c r="F308" s="82">
        <v>0</v>
      </c>
      <c r="G308" s="82">
        <v>0</v>
      </c>
      <c r="H308" s="79">
        <v>0</v>
      </c>
      <c r="I308" s="80"/>
    </row>
    <row r="309" spans="1:9">
      <c r="A309" s="78">
        <v>406005</v>
      </c>
      <c r="B309" s="30" t="s">
        <v>1131</v>
      </c>
      <c r="C309" s="79">
        <v>152.66</v>
      </c>
      <c r="D309" s="79">
        <v>152.66</v>
      </c>
      <c r="E309" s="82">
        <v>0</v>
      </c>
      <c r="F309" s="82">
        <v>0</v>
      </c>
      <c r="G309" s="82">
        <v>0</v>
      </c>
      <c r="H309" s="79">
        <v>0</v>
      </c>
      <c r="I309" s="80"/>
    </row>
    <row r="310" spans="1:9">
      <c r="A310" s="30"/>
      <c r="B310" s="77" t="s">
        <v>1641</v>
      </c>
      <c r="C310" s="79">
        <v>152.66</v>
      </c>
      <c r="D310" s="79">
        <v>152.66</v>
      </c>
      <c r="E310" s="82">
        <v>0</v>
      </c>
      <c r="F310" s="82">
        <v>0</v>
      </c>
      <c r="G310" s="82">
        <v>0</v>
      </c>
      <c r="H310" s="79">
        <v>0</v>
      </c>
      <c r="I310" s="80"/>
    </row>
    <row r="311" spans="1:9">
      <c r="A311" s="78">
        <v>406006</v>
      </c>
      <c r="B311" s="30" t="s">
        <v>1132</v>
      </c>
      <c r="C311" s="79">
        <v>58</v>
      </c>
      <c r="D311" s="79">
        <v>58</v>
      </c>
      <c r="E311" s="82">
        <v>0</v>
      </c>
      <c r="F311" s="82">
        <v>0</v>
      </c>
      <c r="G311" s="82">
        <v>0</v>
      </c>
      <c r="H311" s="79">
        <v>0</v>
      </c>
      <c r="I311" s="80"/>
    </row>
    <row r="312" spans="1:9">
      <c r="A312" s="77"/>
      <c r="B312" s="84" t="s">
        <v>1642</v>
      </c>
      <c r="C312" s="79">
        <v>58</v>
      </c>
      <c r="D312" s="79">
        <v>58</v>
      </c>
      <c r="E312" s="82">
        <v>0</v>
      </c>
      <c r="F312" s="82">
        <v>0</v>
      </c>
      <c r="G312" s="82">
        <v>0</v>
      </c>
      <c r="H312" s="79">
        <v>0</v>
      </c>
      <c r="I312" s="80"/>
    </row>
    <row r="313" spans="1:9">
      <c r="A313" s="78">
        <v>406007</v>
      </c>
      <c r="B313" s="30" t="s">
        <v>1133</v>
      </c>
      <c r="C313" s="79">
        <v>1.56</v>
      </c>
      <c r="D313" s="79">
        <v>1.56</v>
      </c>
      <c r="E313" s="82">
        <v>0</v>
      </c>
      <c r="F313" s="82">
        <v>0</v>
      </c>
      <c r="G313" s="82">
        <v>0</v>
      </c>
      <c r="H313" s="79">
        <v>0</v>
      </c>
      <c r="I313" s="80"/>
    </row>
    <row r="314" spans="1:9">
      <c r="A314" s="30"/>
      <c r="B314" s="77" t="s">
        <v>1643</v>
      </c>
      <c r="C314" s="79">
        <v>1.56</v>
      </c>
      <c r="D314" s="79">
        <v>1.56</v>
      </c>
      <c r="E314" s="82">
        <v>0</v>
      </c>
      <c r="F314" s="82">
        <v>0</v>
      </c>
      <c r="G314" s="82">
        <v>0</v>
      </c>
      <c r="H314" s="79">
        <v>0</v>
      </c>
      <c r="I314" s="80"/>
    </row>
    <row r="315" spans="1:9">
      <c r="A315" s="78">
        <v>406008</v>
      </c>
      <c r="B315" s="30" t="s">
        <v>1134</v>
      </c>
      <c r="C315" s="79">
        <v>0.78</v>
      </c>
      <c r="D315" s="79">
        <v>0.78</v>
      </c>
      <c r="E315" s="82">
        <v>0</v>
      </c>
      <c r="F315" s="82">
        <v>0</v>
      </c>
      <c r="G315" s="82">
        <v>0</v>
      </c>
      <c r="H315" s="79">
        <v>0</v>
      </c>
      <c r="I315" s="80"/>
    </row>
    <row r="316" spans="1:9">
      <c r="A316" s="77"/>
      <c r="B316" s="84" t="s">
        <v>1626</v>
      </c>
      <c r="C316" s="79">
        <v>0.78</v>
      </c>
      <c r="D316" s="79">
        <v>0.78</v>
      </c>
      <c r="E316" s="82">
        <v>0</v>
      </c>
      <c r="F316" s="82">
        <v>0</v>
      </c>
      <c r="G316" s="82">
        <v>0</v>
      </c>
      <c r="H316" s="79">
        <v>0</v>
      </c>
      <c r="I316" s="80"/>
    </row>
    <row r="317" spans="1:9">
      <c r="A317" s="83">
        <v>406009</v>
      </c>
      <c r="B317" s="77" t="s">
        <v>1135</v>
      </c>
      <c r="C317" s="79">
        <v>5.46</v>
      </c>
      <c r="D317" s="79">
        <v>5.46</v>
      </c>
      <c r="E317" s="82">
        <v>0</v>
      </c>
      <c r="F317" s="82">
        <v>0</v>
      </c>
      <c r="G317" s="82">
        <v>0</v>
      </c>
      <c r="H317" s="79">
        <v>0</v>
      </c>
      <c r="I317" s="80"/>
    </row>
    <row r="318" spans="1:9">
      <c r="A318" s="77"/>
      <c r="B318" s="30" t="s">
        <v>1643</v>
      </c>
      <c r="C318" s="79">
        <v>5.46</v>
      </c>
      <c r="D318" s="79">
        <v>5.46</v>
      </c>
      <c r="E318" s="82">
        <v>0</v>
      </c>
      <c r="F318" s="82">
        <v>0</v>
      </c>
      <c r="G318" s="82">
        <v>0</v>
      </c>
      <c r="H318" s="79">
        <v>0</v>
      </c>
      <c r="I318" s="80"/>
    </row>
    <row r="319" spans="1:9">
      <c r="A319" s="83">
        <v>406010</v>
      </c>
      <c r="B319" s="77" t="s">
        <v>1136</v>
      </c>
      <c r="C319" s="79">
        <v>8.58</v>
      </c>
      <c r="D319" s="79">
        <v>8.58</v>
      </c>
      <c r="E319" s="82">
        <v>0</v>
      </c>
      <c r="F319" s="82">
        <v>0</v>
      </c>
      <c r="G319" s="82">
        <v>0</v>
      </c>
      <c r="H319" s="79">
        <v>0</v>
      </c>
      <c r="I319" s="80"/>
    </row>
    <row r="320" spans="1:9">
      <c r="A320" s="77"/>
      <c r="B320" s="84" t="s">
        <v>1644</v>
      </c>
      <c r="C320" s="79">
        <v>8.58</v>
      </c>
      <c r="D320" s="79">
        <v>8.58</v>
      </c>
      <c r="E320" s="82">
        <v>0</v>
      </c>
      <c r="F320" s="82">
        <v>0</v>
      </c>
      <c r="G320" s="82">
        <v>0</v>
      </c>
      <c r="H320" s="79">
        <v>0</v>
      </c>
      <c r="I320" s="80"/>
    </row>
    <row r="321" spans="1:9">
      <c r="A321" s="83">
        <v>406011</v>
      </c>
      <c r="B321" s="77" t="s">
        <v>1137</v>
      </c>
      <c r="C321" s="79">
        <v>3.9</v>
      </c>
      <c r="D321" s="79">
        <v>3.9</v>
      </c>
      <c r="E321" s="82">
        <v>0</v>
      </c>
      <c r="F321" s="82">
        <v>0</v>
      </c>
      <c r="G321" s="82">
        <v>0</v>
      </c>
      <c r="H321" s="79">
        <v>0</v>
      </c>
      <c r="I321" s="80"/>
    </row>
    <row r="322" spans="1:9">
      <c r="A322" s="77"/>
      <c r="B322" s="84" t="s">
        <v>1626</v>
      </c>
      <c r="C322" s="79">
        <v>3.9</v>
      </c>
      <c r="D322" s="79">
        <v>3.9</v>
      </c>
      <c r="E322" s="82">
        <v>0</v>
      </c>
      <c r="F322" s="82">
        <v>0</v>
      </c>
      <c r="G322" s="82">
        <v>0</v>
      </c>
      <c r="H322" s="79">
        <v>0</v>
      </c>
      <c r="I322" s="80"/>
    </row>
    <row r="323" spans="1:9">
      <c r="A323" s="83">
        <v>406012</v>
      </c>
      <c r="B323" s="77" t="s">
        <v>1138</v>
      </c>
      <c r="C323" s="79">
        <v>2.34</v>
      </c>
      <c r="D323" s="79">
        <v>2.34</v>
      </c>
      <c r="E323" s="82">
        <v>0</v>
      </c>
      <c r="F323" s="82">
        <v>0</v>
      </c>
      <c r="G323" s="82">
        <v>0</v>
      </c>
      <c r="H323" s="79">
        <v>0</v>
      </c>
      <c r="I323" s="80"/>
    </row>
    <row r="324" spans="1:9">
      <c r="A324" s="77"/>
      <c r="B324" s="84" t="s">
        <v>1626</v>
      </c>
      <c r="C324" s="79">
        <v>2.34</v>
      </c>
      <c r="D324" s="79">
        <v>2.34</v>
      </c>
      <c r="E324" s="82">
        <v>0</v>
      </c>
      <c r="F324" s="82">
        <v>0</v>
      </c>
      <c r="G324" s="82">
        <v>0</v>
      </c>
      <c r="H324" s="79">
        <v>0</v>
      </c>
      <c r="I324" s="80"/>
    </row>
    <row r="325" spans="1:9">
      <c r="A325" s="83">
        <v>406013</v>
      </c>
      <c r="B325" s="77" t="s">
        <v>1139</v>
      </c>
      <c r="C325" s="79">
        <v>7.02</v>
      </c>
      <c r="D325" s="79">
        <v>7.02</v>
      </c>
      <c r="E325" s="82">
        <v>0</v>
      </c>
      <c r="F325" s="82">
        <v>0</v>
      </c>
      <c r="G325" s="82">
        <v>0</v>
      </c>
      <c r="H325" s="79">
        <v>0</v>
      </c>
      <c r="I325" s="80"/>
    </row>
    <row r="326" spans="1:9">
      <c r="A326" s="77"/>
      <c r="B326" s="84" t="s">
        <v>1645</v>
      </c>
      <c r="C326" s="79">
        <v>7.02</v>
      </c>
      <c r="D326" s="79">
        <v>7.02</v>
      </c>
      <c r="E326" s="82">
        <v>0</v>
      </c>
      <c r="F326" s="82">
        <v>0</v>
      </c>
      <c r="G326" s="82">
        <v>0</v>
      </c>
      <c r="H326" s="79">
        <v>0</v>
      </c>
      <c r="I326" s="80"/>
    </row>
    <row r="327" spans="1:9">
      <c r="A327" s="83">
        <v>406014</v>
      </c>
      <c r="B327" s="77" t="s">
        <v>1140</v>
      </c>
      <c r="C327" s="79">
        <v>1.56</v>
      </c>
      <c r="D327" s="79">
        <v>1.56</v>
      </c>
      <c r="E327" s="82">
        <v>0</v>
      </c>
      <c r="F327" s="82">
        <v>0</v>
      </c>
      <c r="G327" s="82">
        <v>0</v>
      </c>
      <c r="H327" s="79">
        <v>0</v>
      </c>
      <c r="I327" s="80"/>
    </row>
    <row r="328" spans="1:9">
      <c r="A328" s="77"/>
      <c r="B328" s="84" t="s">
        <v>1646</v>
      </c>
      <c r="C328" s="79">
        <v>1.56</v>
      </c>
      <c r="D328" s="79">
        <v>1.56</v>
      </c>
      <c r="E328" s="82">
        <v>0</v>
      </c>
      <c r="F328" s="82">
        <v>0</v>
      </c>
      <c r="G328" s="82">
        <v>0</v>
      </c>
      <c r="H328" s="79">
        <v>0</v>
      </c>
      <c r="I328" s="80"/>
    </row>
    <row r="329" spans="1:9">
      <c r="A329" s="83">
        <v>406015</v>
      </c>
      <c r="B329" s="77" t="s">
        <v>1141</v>
      </c>
      <c r="C329" s="79">
        <v>9.36</v>
      </c>
      <c r="D329" s="79">
        <v>9.36</v>
      </c>
      <c r="E329" s="82">
        <v>0</v>
      </c>
      <c r="F329" s="82">
        <v>0</v>
      </c>
      <c r="G329" s="82">
        <v>0</v>
      </c>
      <c r="H329" s="79">
        <v>0</v>
      </c>
      <c r="I329" s="80"/>
    </row>
    <row r="330" spans="1:9">
      <c r="A330" s="77"/>
      <c r="B330" s="84" t="s">
        <v>1626</v>
      </c>
      <c r="C330" s="79">
        <v>9.36</v>
      </c>
      <c r="D330" s="79">
        <v>9.36</v>
      </c>
      <c r="E330" s="82">
        <v>0</v>
      </c>
      <c r="F330" s="82">
        <v>0</v>
      </c>
      <c r="G330" s="82">
        <v>0</v>
      </c>
      <c r="H330" s="79">
        <v>0</v>
      </c>
      <c r="I330" s="80"/>
    </row>
    <row r="331" spans="1:9">
      <c r="A331" s="83">
        <v>406016</v>
      </c>
      <c r="B331" s="77" t="s">
        <v>1142</v>
      </c>
      <c r="C331" s="79">
        <v>8.58</v>
      </c>
      <c r="D331" s="79">
        <v>8.58</v>
      </c>
      <c r="E331" s="82">
        <v>0</v>
      </c>
      <c r="F331" s="82">
        <v>0</v>
      </c>
      <c r="G331" s="82">
        <v>0</v>
      </c>
      <c r="H331" s="79">
        <v>0</v>
      </c>
      <c r="I331" s="80"/>
    </row>
    <row r="332" spans="1:9">
      <c r="A332" s="77"/>
      <c r="B332" s="84" t="s">
        <v>1647</v>
      </c>
      <c r="C332" s="79">
        <v>8.58</v>
      </c>
      <c r="D332" s="79">
        <v>8.58</v>
      </c>
      <c r="E332" s="82">
        <v>0</v>
      </c>
      <c r="F332" s="82">
        <v>0</v>
      </c>
      <c r="G332" s="82">
        <v>0</v>
      </c>
      <c r="H332" s="79">
        <v>0</v>
      </c>
      <c r="I332" s="80"/>
    </row>
    <row r="333" spans="1:9">
      <c r="A333" s="83">
        <v>406017</v>
      </c>
      <c r="B333" s="77" t="s">
        <v>1143</v>
      </c>
      <c r="C333" s="79">
        <v>5.46</v>
      </c>
      <c r="D333" s="79">
        <v>5.46</v>
      </c>
      <c r="E333" s="82">
        <v>0</v>
      </c>
      <c r="F333" s="82">
        <v>0</v>
      </c>
      <c r="G333" s="82">
        <v>0</v>
      </c>
      <c r="H333" s="79">
        <v>0</v>
      </c>
      <c r="I333" s="80"/>
    </row>
    <row r="334" spans="1:9">
      <c r="A334" s="77"/>
      <c r="B334" s="84" t="s">
        <v>1626</v>
      </c>
      <c r="C334" s="79">
        <v>5.46</v>
      </c>
      <c r="D334" s="79">
        <v>5.46</v>
      </c>
      <c r="E334" s="82">
        <v>0</v>
      </c>
      <c r="F334" s="82">
        <v>0</v>
      </c>
      <c r="G334" s="82">
        <v>0</v>
      </c>
      <c r="H334" s="79">
        <v>0</v>
      </c>
      <c r="I334" s="80"/>
    </row>
    <row r="335" spans="1:9">
      <c r="A335" s="83">
        <v>406018</v>
      </c>
      <c r="B335" s="77" t="s">
        <v>1144</v>
      </c>
      <c r="C335" s="79">
        <v>1286.5</v>
      </c>
      <c r="D335" s="79">
        <v>1286.5</v>
      </c>
      <c r="E335" s="82">
        <v>0</v>
      </c>
      <c r="F335" s="82">
        <v>0</v>
      </c>
      <c r="G335" s="82">
        <v>0</v>
      </c>
      <c r="H335" s="79">
        <v>0</v>
      </c>
      <c r="I335" s="80"/>
    </row>
    <row r="336" spans="1:9">
      <c r="A336" s="77"/>
      <c r="B336" s="84" t="s">
        <v>1648</v>
      </c>
      <c r="C336" s="79">
        <v>430.64</v>
      </c>
      <c r="D336" s="79">
        <v>430.64</v>
      </c>
      <c r="E336" s="82">
        <v>0</v>
      </c>
      <c r="F336" s="82">
        <v>0</v>
      </c>
      <c r="G336" s="82">
        <v>0</v>
      </c>
      <c r="H336" s="79">
        <v>0</v>
      </c>
      <c r="I336" s="80"/>
    </row>
    <row r="337" spans="1:9">
      <c r="A337" s="30"/>
      <c r="B337" s="77" t="s">
        <v>1649</v>
      </c>
      <c r="C337" s="79">
        <v>847.28</v>
      </c>
      <c r="D337" s="79">
        <v>847.28</v>
      </c>
      <c r="E337" s="82">
        <v>0</v>
      </c>
      <c r="F337" s="82">
        <v>0</v>
      </c>
      <c r="G337" s="82">
        <v>0</v>
      </c>
      <c r="H337" s="79">
        <v>0</v>
      </c>
      <c r="I337" s="80"/>
    </row>
    <row r="338" spans="1:9">
      <c r="A338" s="77"/>
      <c r="B338" s="84" t="s">
        <v>1650</v>
      </c>
      <c r="C338" s="79">
        <v>8.58</v>
      </c>
      <c r="D338" s="79">
        <v>8.58</v>
      </c>
      <c r="E338" s="82">
        <v>0</v>
      </c>
      <c r="F338" s="82">
        <v>0</v>
      </c>
      <c r="G338" s="82">
        <v>0</v>
      </c>
      <c r="H338" s="79">
        <v>0</v>
      </c>
      <c r="I338" s="80"/>
    </row>
    <row r="339" spans="1:9">
      <c r="A339" s="78">
        <v>406019</v>
      </c>
      <c r="B339" s="30" t="s">
        <v>1145</v>
      </c>
      <c r="C339" s="79">
        <v>1129.13</v>
      </c>
      <c r="D339" s="79">
        <v>1129.13</v>
      </c>
      <c r="E339" s="82">
        <v>0</v>
      </c>
      <c r="F339" s="82">
        <v>0</v>
      </c>
      <c r="G339" s="82">
        <v>0</v>
      </c>
      <c r="H339" s="79">
        <v>0</v>
      </c>
      <c r="I339" s="80"/>
    </row>
    <row r="340" spans="1:9">
      <c r="A340" s="77"/>
      <c r="B340" s="84" t="s">
        <v>1651</v>
      </c>
      <c r="C340" s="79">
        <v>8.58</v>
      </c>
      <c r="D340" s="79">
        <v>8.58</v>
      </c>
      <c r="E340" s="82">
        <v>0</v>
      </c>
      <c r="F340" s="82">
        <v>0</v>
      </c>
      <c r="G340" s="82">
        <v>0</v>
      </c>
      <c r="H340" s="79">
        <v>0</v>
      </c>
      <c r="I340" s="80"/>
    </row>
    <row r="341" spans="1:9">
      <c r="A341" s="77"/>
      <c r="B341" s="84" t="s">
        <v>1652</v>
      </c>
      <c r="C341" s="79">
        <v>389.99</v>
      </c>
      <c r="D341" s="79">
        <v>389.99</v>
      </c>
      <c r="E341" s="82">
        <v>0</v>
      </c>
      <c r="F341" s="82">
        <v>0</v>
      </c>
      <c r="G341" s="82">
        <v>0</v>
      </c>
      <c r="H341" s="79">
        <v>0</v>
      </c>
      <c r="I341" s="80"/>
    </row>
    <row r="342" spans="1:9">
      <c r="A342" s="30"/>
      <c r="B342" s="77" t="s">
        <v>1653</v>
      </c>
      <c r="C342" s="79">
        <v>730.56</v>
      </c>
      <c r="D342" s="79">
        <v>730.56</v>
      </c>
      <c r="E342" s="82">
        <v>0</v>
      </c>
      <c r="F342" s="82">
        <v>0</v>
      </c>
      <c r="G342" s="82">
        <v>0</v>
      </c>
      <c r="H342" s="79">
        <v>0</v>
      </c>
      <c r="I342" s="80"/>
    </row>
    <row r="343" spans="1:9">
      <c r="A343" s="78">
        <v>406020</v>
      </c>
      <c r="B343" s="30" t="s">
        <v>1146</v>
      </c>
      <c r="C343" s="79">
        <v>859.57</v>
      </c>
      <c r="D343" s="79">
        <v>859.57</v>
      </c>
      <c r="E343" s="82">
        <v>0</v>
      </c>
      <c r="F343" s="82">
        <v>0</v>
      </c>
      <c r="G343" s="82">
        <v>0</v>
      </c>
      <c r="H343" s="79">
        <v>0</v>
      </c>
      <c r="I343" s="80"/>
    </row>
    <row r="344" spans="1:9">
      <c r="A344" s="77"/>
      <c r="B344" s="84" t="s">
        <v>1654</v>
      </c>
      <c r="C344" s="79">
        <v>6.24</v>
      </c>
      <c r="D344" s="79">
        <v>6.24</v>
      </c>
      <c r="E344" s="82">
        <v>0</v>
      </c>
      <c r="F344" s="82">
        <v>0</v>
      </c>
      <c r="G344" s="82">
        <v>0</v>
      </c>
      <c r="H344" s="79">
        <v>0</v>
      </c>
      <c r="I344" s="80"/>
    </row>
    <row r="345" spans="1:9">
      <c r="A345" s="30"/>
      <c r="B345" s="77" t="s">
        <v>1655</v>
      </c>
      <c r="C345" s="79">
        <v>274.35</v>
      </c>
      <c r="D345" s="79">
        <v>274.35</v>
      </c>
      <c r="E345" s="82">
        <v>0</v>
      </c>
      <c r="F345" s="82">
        <v>0</v>
      </c>
      <c r="G345" s="82">
        <v>0</v>
      </c>
      <c r="H345" s="79">
        <v>0</v>
      </c>
      <c r="I345" s="80"/>
    </row>
    <row r="346" spans="1:9">
      <c r="A346" s="77"/>
      <c r="B346" s="84" t="s">
        <v>1656</v>
      </c>
      <c r="C346" s="79">
        <v>578.98</v>
      </c>
      <c r="D346" s="79">
        <v>578.98</v>
      </c>
      <c r="E346" s="82">
        <v>0</v>
      </c>
      <c r="F346" s="82">
        <v>0</v>
      </c>
      <c r="G346" s="82">
        <v>0</v>
      </c>
      <c r="H346" s="79">
        <v>0</v>
      </c>
      <c r="I346" s="80"/>
    </row>
    <row r="347" spans="1:9">
      <c r="A347" s="78">
        <v>406021</v>
      </c>
      <c r="B347" s="30" t="s">
        <v>1147</v>
      </c>
      <c r="C347" s="79">
        <v>418.74</v>
      </c>
      <c r="D347" s="79">
        <v>418.74</v>
      </c>
      <c r="E347" s="82">
        <v>0</v>
      </c>
      <c r="F347" s="82">
        <v>0</v>
      </c>
      <c r="G347" s="82">
        <v>0</v>
      </c>
      <c r="H347" s="79">
        <v>0</v>
      </c>
      <c r="I347" s="80"/>
    </row>
    <row r="348" spans="1:9">
      <c r="A348" s="30"/>
      <c r="B348" s="77" t="s">
        <v>1657</v>
      </c>
      <c r="C348" s="79">
        <v>418.74</v>
      </c>
      <c r="D348" s="79">
        <v>418.74</v>
      </c>
      <c r="E348" s="82">
        <v>0</v>
      </c>
      <c r="F348" s="82">
        <v>0</v>
      </c>
      <c r="G348" s="82">
        <v>0</v>
      </c>
      <c r="H348" s="79">
        <v>0</v>
      </c>
      <c r="I348" s="80"/>
    </row>
    <row r="349" spans="1:9">
      <c r="A349" s="78">
        <v>406042</v>
      </c>
      <c r="B349" s="30" t="s">
        <v>1165</v>
      </c>
      <c r="C349" s="79">
        <v>1.56</v>
      </c>
      <c r="D349" s="79">
        <v>1.56</v>
      </c>
      <c r="E349" s="82">
        <v>0</v>
      </c>
      <c r="F349" s="82">
        <v>0</v>
      </c>
      <c r="G349" s="82">
        <v>0</v>
      </c>
      <c r="H349" s="79">
        <v>0</v>
      </c>
      <c r="I349" s="80"/>
    </row>
    <row r="350" spans="1:9">
      <c r="A350" s="30"/>
      <c r="B350" s="77" t="s">
        <v>1643</v>
      </c>
      <c r="C350" s="79">
        <v>1.56</v>
      </c>
      <c r="D350" s="79">
        <v>1.56</v>
      </c>
      <c r="E350" s="82">
        <v>0</v>
      </c>
      <c r="F350" s="82">
        <v>0</v>
      </c>
      <c r="G350" s="82">
        <v>0</v>
      </c>
      <c r="H350" s="79">
        <v>0</v>
      </c>
      <c r="I350" s="80"/>
    </row>
    <row r="351" spans="1:9">
      <c r="A351" s="78">
        <v>406043</v>
      </c>
      <c r="B351" s="30" t="s">
        <v>1166</v>
      </c>
      <c r="C351" s="79">
        <v>2.34</v>
      </c>
      <c r="D351" s="79">
        <v>2.34</v>
      </c>
      <c r="E351" s="82">
        <v>0</v>
      </c>
      <c r="F351" s="82">
        <v>0</v>
      </c>
      <c r="G351" s="82">
        <v>0</v>
      </c>
      <c r="H351" s="79">
        <v>0</v>
      </c>
      <c r="I351" s="80"/>
    </row>
    <row r="352" spans="1:9">
      <c r="A352" s="30"/>
      <c r="B352" s="77" t="s">
        <v>1643</v>
      </c>
      <c r="C352" s="79">
        <v>2.34</v>
      </c>
      <c r="D352" s="79">
        <v>2.34</v>
      </c>
      <c r="E352" s="82">
        <v>0</v>
      </c>
      <c r="F352" s="82">
        <v>0</v>
      </c>
      <c r="G352" s="82">
        <v>0</v>
      </c>
      <c r="H352" s="79">
        <v>0</v>
      </c>
      <c r="I352" s="80"/>
    </row>
    <row r="353" spans="1:9">
      <c r="A353" s="78">
        <v>407001</v>
      </c>
      <c r="B353" s="30" t="s">
        <v>1171</v>
      </c>
      <c r="C353" s="79">
        <v>50</v>
      </c>
      <c r="D353" s="79">
        <v>50</v>
      </c>
      <c r="E353" s="82">
        <v>0</v>
      </c>
      <c r="F353" s="82">
        <v>0</v>
      </c>
      <c r="G353" s="82">
        <v>0</v>
      </c>
      <c r="H353" s="79">
        <v>0</v>
      </c>
      <c r="I353" s="80"/>
    </row>
    <row r="354" spans="1:9">
      <c r="A354" s="30"/>
      <c r="B354" s="77" t="s">
        <v>1658</v>
      </c>
      <c r="C354" s="79">
        <v>50</v>
      </c>
      <c r="D354" s="79">
        <v>50</v>
      </c>
      <c r="E354" s="82">
        <v>0</v>
      </c>
      <c r="F354" s="82">
        <v>0</v>
      </c>
      <c r="G354" s="82">
        <v>0</v>
      </c>
      <c r="H354" s="79">
        <v>0</v>
      </c>
      <c r="I354" s="80"/>
    </row>
    <row r="355" spans="1:9">
      <c r="A355" s="78">
        <v>408001</v>
      </c>
      <c r="B355" s="30" t="s">
        <v>1172</v>
      </c>
      <c r="C355" s="79">
        <v>86</v>
      </c>
      <c r="D355" s="79">
        <v>86</v>
      </c>
      <c r="E355" s="82">
        <v>0</v>
      </c>
      <c r="F355" s="82">
        <v>0</v>
      </c>
      <c r="G355" s="82">
        <v>0</v>
      </c>
      <c r="H355" s="79">
        <v>0</v>
      </c>
      <c r="I355" s="80"/>
    </row>
    <row r="356" spans="1:9">
      <c r="A356" s="30"/>
      <c r="B356" s="77" t="s">
        <v>1659</v>
      </c>
      <c r="C356" s="79">
        <v>66</v>
      </c>
      <c r="D356" s="79">
        <v>66</v>
      </c>
      <c r="E356" s="82">
        <v>0</v>
      </c>
      <c r="F356" s="82">
        <v>0</v>
      </c>
      <c r="G356" s="82">
        <v>0</v>
      </c>
      <c r="H356" s="79">
        <v>0</v>
      </c>
      <c r="I356" s="80"/>
    </row>
    <row r="357" spans="1:9">
      <c r="A357" s="77"/>
      <c r="B357" s="84" t="s">
        <v>1660</v>
      </c>
      <c r="C357" s="79">
        <v>20</v>
      </c>
      <c r="D357" s="79">
        <v>20</v>
      </c>
      <c r="E357" s="82">
        <v>0</v>
      </c>
      <c r="F357" s="82">
        <v>0</v>
      </c>
      <c r="G357" s="82">
        <v>0</v>
      </c>
      <c r="H357" s="79">
        <v>0</v>
      </c>
      <c r="I357" s="80"/>
    </row>
    <row r="358" spans="1:9">
      <c r="A358" s="83">
        <v>999002</v>
      </c>
      <c r="B358" s="77" t="s">
        <v>1661</v>
      </c>
      <c r="C358" s="79">
        <f>30945.89+571</f>
        <v>31516.89</v>
      </c>
      <c r="D358" s="79">
        <f>30945.89+571</f>
        <v>31516.89</v>
      </c>
      <c r="E358" s="82">
        <v>0</v>
      </c>
      <c r="F358" s="82">
        <v>0</v>
      </c>
      <c r="G358" s="82">
        <v>0</v>
      </c>
      <c r="H358" s="79">
        <v>0</v>
      </c>
      <c r="I358" s="80"/>
    </row>
    <row r="359" spans="1:9">
      <c r="A359" s="77"/>
      <c r="B359" s="84" t="s">
        <v>1662</v>
      </c>
      <c r="C359" s="79">
        <v>100</v>
      </c>
      <c r="D359" s="79">
        <v>100</v>
      </c>
      <c r="E359" s="82">
        <v>0</v>
      </c>
      <c r="F359" s="82">
        <v>0</v>
      </c>
      <c r="G359" s="82">
        <v>0</v>
      </c>
      <c r="H359" s="79">
        <v>0</v>
      </c>
      <c r="I359" s="80"/>
    </row>
    <row r="360" spans="1:9">
      <c r="A360" s="77"/>
      <c r="B360" s="84" t="s">
        <v>1663</v>
      </c>
      <c r="C360" s="79">
        <v>16</v>
      </c>
      <c r="D360" s="79">
        <v>16</v>
      </c>
      <c r="E360" s="82">
        <v>0</v>
      </c>
      <c r="F360" s="82">
        <v>0</v>
      </c>
      <c r="G360" s="82">
        <v>0</v>
      </c>
      <c r="H360" s="79">
        <v>0</v>
      </c>
      <c r="I360" s="80"/>
    </row>
    <row r="361" spans="1:9">
      <c r="A361" s="30"/>
      <c r="B361" s="77" t="s">
        <v>1664</v>
      </c>
      <c r="C361" s="79">
        <v>36.6</v>
      </c>
      <c r="D361" s="79">
        <v>36.6</v>
      </c>
      <c r="E361" s="82">
        <v>0</v>
      </c>
      <c r="F361" s="82">
        <v>0</v>
      </c>
      <c r="G361" s="82">
        <v>0</v>
      </c>
      <c r="H361" s="79">
        <v>0</v>
      </c>
      <c r="I361" s="80"/>
    </row>
    <row r="362" spans="1:9">
      <c r="A362" s="77"/>
      <c r="B362" s="84" t="s">
        <v>1665</v>
      </c>
      <c r="C362" s="79">
        <v>251</v>
      </c>
      <c r="D362" s="79">
        <v>251</v>
      </c>
      <c r="E362" s="82">
        <v>0</v>
      </c>
      <c r="F362" s="82">
        <v>0</v>
      </c>
      <c r="G362" s="82">
        <v>0</v>
      </c>
      <c r="H362" s="79">
        <v>0</v>
      </c>
      <c r="I362" s="80"/>
    </row>
    <row r="363" spans="1:9">
      <c r="A363" s="77"/>
      <c r="B363" s="84" t="s">
        <v>1666</v>
      </c>
      <c r="C363" s="79">
        <v>6</v>
      </c>
      <c r="D363" s="79">
        <v>6</v>
      </c>
      <c r="E363" s="82">
        <v>0</v>
      </c>
      <c r="F363" s="82">
        <v>0</v>
      </c>
      <c r="G363" s="82">
        <v>0</v>
      </c>
      <c r="H363" s="79">
        <v>0</v>
      </c>
      <c r="I363" s="80"/>
    </row>
    <row r="364" spans="1:9">
      <c r="A364" s="77"/>
      <c r="B364" s="84" t="s">
        <v>1667</v>
      </c>
      <c r="C364" s="79">
        <v>2271</v>
      </c>
      <c r="D364" s="79">
        <v>2271</v>
      </c>
      <c r="E364" s="82">
        <v>0</v>
      </c>
      <c r="F364" s="82">
        <v>0</v>
      </c>
      <c r="G364" s="82">
        <v>0</v>
      </c>
      <c r="H364" s="79">
        <v>0</v>
      </c>
      <c r="I364" s="80"/>
    </row>
    <row r="365" spans="1:9">
      <c r="A365" s="77"/>
      <c r="B365" s="84" t="s">
        <v>1668</v>
      </c>
      <c r="C365" s="79">
        <v>305</v>
      </c>
      <c r="D365" s="79">
        <v>305</v>
      </c>
      <c r="E365" s="82">
        <v>0</v>
      </c>
      <c r="F365" s="82">
        <v>0</v>
      </c>
      <c r="G365" s="82">
        <v>0</v>
      </c>
      <c r="H365" s="79">
        <v>0</v>
      </c>
      <c r="I365" s="80"/>
    </row>
    <row r="366" spans="1:9">
      <c r="A366" s="77"/>
      <c r="B366" s="84" t="s">
        <v>1669</v>
      </c>
      <c r="C366" s="79">
        <v>315</v>
      </c>
      <c r="D366" s="79">
        <v>315</v>
      </c>
      <c r="E366" s="82">
        <v>0</v>
      </c>
      <c r="F366" s="82">
        <v>0</v>
      </c>
      <c r="G366" s="82">
        <v>0</v>
      </c>
      <c r="H366" s="79">
        <v>0</v>
      </c>
      <c r="I366" s="80"/>
    </row>
    <row r="367" spans="1:9">
      <c r="A367" s="77"/>
      <c r="B367" s="84" t="s">
        <v>1670</v>
      </c>
      <c r="C367" s="79">
        <v>23387.34</v>
      </c>
      <c r="D367" s="79">
        <v>23387.34</v>
      </c>
      <c r="E367" s="82">
        <v>0</v>
      </c>
      <c r="F367" s="82">
        <v>0</v>
      </c>
      <c r="G367" s="82">
        <v>0</v>
      </c>
      <c r="H367" s="79">
        <v>0</v>
      </c>
      <c r="I367" s="80"/>
    </row>
    <row r="368" spans="1:9">
      <c r="A368" s="77"/>
      <c r="B368" s="84" t="s">
        <v>1671</v>
      </c>
      <c r="C368" s="79">
        <v>131.7</v>
      </c>
      <c r="D368" s="79">
        <v>131.7</v>
      </c>
      <c r="E368" s="82">
        <v>0</v>
      </c>
      <c r="F368" s="82">
        <v>0</v>
      </c>
      <c r="G368" s="82">
        <v>0</v>
      </c>
      <c r="H368" s="79">
        <v>0</v>
      </c>
      <c r="I368" s="80"/>
    </row>
    <row r="369" spans="1:9">
      <c r="A369" s="77"/>
      <c r="B369" s="84" t="s">
        <v>1672</v>
      </c>
      <c r="C369" s="79">
        <v>300</v>
      </c>
      <c r="D369" s="79">
        <v>300</v>
      </c>
      <c r="E369" s="82">
        <v>0</v>
      </c>
      <c r="F369" s="82">
        <v>0</v>
      </c>
      <c r="G369" s="82">
        <v>0</v>
      </c>
      <c r="H369" s="79">
        <v>0</v>
      </c>
      <c r="I369" s="80"/>
    </row>
    <row r="370" spans="1:9">
      <c r="A370" s="77"/>
      <c r="B370" s="84" t="s">
        <v>1673</v>
      </c>
      <c r="C370" s="79">
        <v>512</v>
      </c>
      <c r="D370" s="79">
        <v>512</v>
      </c>
      <c r="E370" s="82"/>
      <c r="F370" s="82"/>
      <c r="G370" s="82"/>
      <c r="H370" s="79"/>
      <c r="I370" s="80"/>
    </row>
    <row r="371" s="56" customFormat="1" spans="1:9">
      <c r="A371" s="77"/>
      <c r="B371" s="84" t="s">
        <v>1674</v>
      </c>
      <c r="C371" s="79">
        <v>59</v>
      </c>
      <c r="D371" s="79">
        <v>59</v>
      </c>
      <c r="E371" s="82"/>
      <c r="F371" s="82"/>
      <c r="G371" s="82"/>
      <c r="H371" s="79"/>
      <c r="I371" s="80"/>
    </row>
    <row r="372" spans="1:9">
      <c r="A372" s="77"/>
      <c r="B372" s="84" t="s">
        <v>1675</v>
      </c>
      <c r="C372" s="79">
        <v>70</v>
      </c>
      <c r="D372" s="79">
        <v>70</v>
      </c>
      <c r="E372" s="82">
        <v>0</v>
      </c>
      <c r="F372" s="82">
        <v>0</v>
      </c>
      <c r="G372" s="82">
        <v>0</v>
      </c>
      <c r="H372" s="79">
        <v>0</v>
      </c>
      <c r="I372" s="80"/>
    </row>
    <row r="373" spans="1:9">
      <c r="A373" s="77"/>
      <c r="B373" s="84" t="s">
        <v>1676</v>
      </c>
      <c r="C373" s="79">
        <v>180</v>
      </c>
      <c r="D373" s="79">
        <v>180</v>
      </c>
      <c r="E373" s="82">
        <v>0</v>
      </c>
      <c r="F373" s="82">
        <v>0</v>
      </c>
      <c r="G373" s="82">
        <v>0</v>
      </c>
      <c r="H373" s="79">
        <v>0</v>
      </c>
      <c r="I373" s="80"/>
    </row>
    <row r="374" spans="1:9">
      <c r="A374" s="77"/>
      <c r="B374" s="84" t="s">
        <v>1677</v>
      </c>
      <c r="C374" s="79">
        <v>1435</v>
      </c>
      <c r="D374" s="79">
        <v>1435</v>
      </c>
      <c r="E374" s="82">
        <v>0</v>
      </c>
      <c r="F374" s="82">
        <v>0</v>
      </c>
      <c r="G374" s="82">
        <v>0</v>
      </c>
      <c r="H374" s="79">
        <v>0</v>
      </c>
      <c r="I374" s="80"/>
    </row>
    <row r="375" spans="1:9">
      <c r="A375" s="77"/>
      <c r="B375" s="84" t="s">
        <v>1678</v>
      </c>
      <c r="C375" s="79">
        <v>157.5</v>
      </c>
      <c r="D375" s="79">
        <v>157.5</v>
      </c>
      <c r="E375" s="82">
        <v>0</v>
      </c>
      <c r="F375" s="82">
        <v>0</v>
      </c>
      <c r="G375" s="82">
        <v>0</v>
      </c>
      <c r="H375" s="79">
        <v>0</v>
      </c>
      <c r="I375" s="80"/>
    </row>
    <row r="376" spans="1:9">
      <c r="A376" s="77"/>
      <c r="B376" s="84" t="s">
        <v>1679</v>
      </c>
      <c r="C376" s="79">
        <v>156.75</v>
      </c>
      <c r="D376" s="79">
        <v>156.75</v>
      </c>
      <c r="E376" s="82">
        <v>0</v>
      </c>
      <c r="F376" s="82">
        <v>0</v>
      </c>
      <c r="G376" s="82">
        <v>0</v>
      </c>
      <c r="H376" s="79">
        <v>0</v>
      </c>
      <c r="I376" s="80"/>
    </row>
    <row r="377" spans="1:9">
      <c r="A377" s="77"/>
      <c r="B377" s="84" t="s">
        <v>1680</v>
      </c>
      <c r="C377" s="79">
        <v>200</v>
      </c>
      <c r="D377" s="79">
        <v>200</v>
      </c>
      <c r="E377" s="82">
        <v>0</v>
      </c>
      <c r="F377" s="82">
        <v>0</v>
      </c>
      <c r="G377" s="82">
        <v>0</v>
      </c>
      <c r="H377" s="79">
        <v>0</v>
      </c>
      <c r="I377" s="80"/>
    </row>
    <row r="378" spans="1:9">
      <c r="A378" s="77"/>
      <c r="B378" s="84" t="s">
        <v>1681</v>
      </c>
      <c r="C378" s="79">
        <v>70</v>
      </c>
      <c r="D378" s="79">
        <v>70</v>
      </c>
      <c r="E378" s="82">
        <v>0</v>
      </c>
      <c r="F378" s="82">
        <v>0</v>
      </c>
      <c r="G378" s="82">
        <v>0</v>
      </c>
      <c r="H378" s="79">
        <v>0</v>
      </c>
      <c r="I378" s="80"/>
    </row>
    <row r="379" spans="1:9">
      <c r="A379" s="77"/>
      <c r="B379" s="84" t="s">
        <v>1682</v>
      </c>
      <c r="C379" s="79">
        <v>1000</v>
      </c>
      <c r="D379" s="79">
        <v>1000</v>
      </c>
      <c r="E379" s="82">
        <v>0</v>
      </c>
      <c r="F379" s="82">
        <v>0</v>
      </c>
      <c r="G379" s="82">
        <v>0</v>
      </c>
      <c r="H379" s="79">
        <v>0</v>
      </c>
      <c r="I379" s="80"/>
    </row>
    <row r="380" spans="1:9">
      <c r="A380" s="77"/>
      <c r="B380" s="84" t="s">
        <v>1683</v>
      </c>
      <c r="C380" s="79">
        <v>50</v>
      </c>
      <c r="D380" s="79">
        <v>50</v>
      </c>
      <c r="E380" s="82">
        <v>0</v>
      </c>
      <c r="F380" s="82">
        <v>0</v>
      </c>
      <c r="G380" s="82">
        <v>0</v>
      </c>
      <c r="H380" s="79">
        <v>0</v>
      </c>
      <c r="I380" s="80"/>
    </row>
    <row r="381" spans="1:9">
      <c r="A381" s="77"/>
      <c r="B381" s="84" t="s">
        <v>1684</v>
      </c>
      <c r="C381" s="79">
        <v>70</v>
      </c>
      <c r="D381" s="79">
        <v>70</v>
      </c>
      <c r="E381" s="82">
        <v>0</v>
      </c>
      <c r="F381" s="82">
        <v>0</v>
      </c>
      <c r="G381" s="82">
        <v>0</v>
      </c>
      <c r="H381" s="79">
        <v>0</v>
      </c>
      <c r="I381" s="80"/>
    </row>
    <row r="382" spans="1:9">
      <c r="A382" s="77"/>
      <c r="B382" s="84" t="s">
        <v>1685</v>
      </c>
      <c r="C382" s="79">
        <v>41</v>
      </c>
      <c r="D382" s="79">
        <v>41</v>
      </c>
      <c r="E382" s="82">
        <v>0</v>
      </c>
      <c r="F382" s="82">
        <v>0</v>
      </c>
      <c r="G382" s="82">
        <v>0</v>
      </c>
      <c r="H382" s="79">
        <v>0</v>
      </c>
      <c r="I382" s="80"/>
    </row>
    <row r="383" spans="1:9">
      <c r="A383" s="77"/>
      <c r="B383" s="84" t="s">
        <v>1686</v>
      </c>
      <c r="C383" s="79">
        <v>63</v>
      </c>
      <c r="D383" s="79">
        <v>63</v>
      </c>
      <c r="E383" s="82">
        <v>0</v>
      </c>
      <c r="F383" s="82">
        <v>0</v>
      </c>
      <c r="G383" s="82">
        <v>0</v>
      </c>
      <c r="H383" s="79">
        <v>0</v>
      </c>
      <c r="I383" s="80"/>
    </row>
    <row r="384" spans="1:9">
      <c r="A384" s="77"/>
      <c r="B384" s="84" t="s">
        <v>1538</v>
      </c>
      <c r="C384" s="79">
        <v>105</v>
      </c>
      <c r="D384" s="79">
        <v>105</v>
      </c>
      <c r="E384" s="82">
        <v>0</v>
      </c>
      <c r="F384" s="82">
        <v>0</v>
      </c>
      <c r="G384" s="82">
        <v>0</v>
      </c>
      <c r="H384" s="79">
        <v>0</v>
      </c>
      <c r="I384" s="80"/>
    </row>
    <row r="385" spans="1:9">
      <c r="A385" s="77"/>
      <c r="B385" s="84" t="s">
        <v>1687</v>
      </c>
      <c r="C385" s="79">
        <v>100</v>
      </c>
      <c r="D385" s="79">
        <v>100</v>
      </c>
      <c r="E385" s="82">
        <v>0</v>
      </c>
      <c r="F385" s="82">
        <v>0</v>
      </c>
      <c r="G385" s="82">
        <v>0</v>
      </c>
      <c r="H385" s="79">
        <v>0</v>
      </c>
      <c r="I385" s="80"/>
    </row>
    <row r="386" spans="1:9">
      <c r="A386" s="77"/>
      <c r="B386" s="84" t="s">
        <v>1688</v>
      </c>
      <c r="C386" s="79">
        <v>40</v>
      </c>
      <c r="D386" s="79">
        <v>40</v>
      </c>
      <c r="E386" s="82">
        <v>0</v>
      </c>
      <c r="F386" s="82">
        <v>0</v>
      </c>
      <c r="G386" s="82">
        <v>0</v>
      </c>
      <c r="H386" s="79">
        <v>0</v>
      </c>
      <c r="I386" s="80"/>
    </row>
    <row r="387" spans="1:9">
      <c r="A387" s="77"/>
      <c r="B387" s="84" t="s">
        <v>1689</v>
      </c>
      <c r="C387" s="79">
        <v>15</v>
      </c>
      <c r="D387" s="79">
        <v>15</v>
      </c>
      <c r="E387" s="82">
        <v>0</v>
      </c>
      <c r="F387" s="82">
        <v>0</v>
      </c>
      <c r="G387" s="82">
        <v>0</v>
      </c>
      <c r="H387" s="79">
        <v>0</v>
      </c>
      <c r="I387" s="80"/>
    </row>
    <row r="388" spans="1:9">
      <c r="A388" s="77"/>
      <c r="B388" s="84" t="s">
        <v>1690</v>
      </c>
      <c r="C388" s="79">
        <v>15</v>
      </c>
      <c r="D388" s="79">
        <v>15</v>
      </c>
      <c r="E388" s="82">
        <v>0</v>
      </c>
      <c r="F388" s="82">
        <v>0</v>
      </c>
      <c r="G388" s="82">
        <v>0</v>
      </c>
      <c r="H388" s="79">
        <v>0</v>
      </c>
      <c r="I388" s="80"/>
    </row>
    <row r="389" spans="1:9">
      <c r="A389" s="77"/>
      <c r="B389" s="84" t="s">
        <v>1691</v>
      </c>
      <c r="C389" s="79">
        <v>58</v>
      </c>
      <c r="D389" s="79">
        <v>58</v>
      </c>
      <c r="E389" s="82">
        <v>0</v>
      </c>
      <c r="F389" s="82">
        <v>0</v>
      </c>
      <c r="G389" s="82">
        <v>0</v>
      </c>
      <c r="H389" s="79">
        <v>0</v>
      </c>
      <c r="I389" s="80"/>
    </row>
    <row r="390" spans="1:9">
      <c r="A390" s="30"/>
      <c r="B390" s="81" t="s">
        <v>1692</v>
      </c>
      <c r="C390" s="79">
        <v>17266.6</v>
      </c>
      <c r="D390" s="79">
        <v>17262.6</v>
      </c>
      <c r="E390" s="82">
        <v>0</v>
      </c>
      <c r="F390" s="82">
        <v>0</v>
      </c>
      <c r="G390" s="82">
        <v>4</v>
      </c>
      <c r="H390" s="79">
        <v>0</v>
      </c>
      <c r="I390" s="80"/>
    </row>
    <row r="391" spans="1:9">
      <c r="A391" s="83">
        <v>501001</v>
      </c>
      <c r="B391" s="77" t="s">
        <v>1173</v>
      </c>
      <c r="C391" s="79">
        <v>211.69</v>
      </c>
      <c r="D391" s="79">
        <v>211.69</v>
      </c>
      <c r="E391" s="82">
        <v>0</v>
      </c>
      <c r="F391" s="82">
        <v>0</v>
      </c>
      <c r="G391" s="82">
        <v>0</v>
      </c>
      <c r="H391" s="79">
        <v>0</v>
      </c>
      <c r="I391" s="80"/>
    </row>
    <row r="392" spans="1:9">
      <c r="A392" s="77"/>
      <c r="B392" s="84" t="s">
        <v>1693</v>
      </c>
      <c r="C392" s="79">
        <v>13</v>
      </c>
      <c r="D392" s="79">
        <v>13</v>
      </c>
      <c r="E392" s="82">
        <v>0</v>
      </c>
      <c r="F392" s="82">
        <v>0</v>
      </c>
      <c r="G392" s="82">
        <v>0</v>
      </c>
      <c r="H392" s="79">
        <v>0</v>
      </c>
      <c r="I392" s="80"/>
    </row>
    <row r="393" spans="1:9">
      <c r="A393" s="77"/>
      <c r="B393" s="84" t="s">
        <v>1694</v>
      </c>
      <c r="C393" s="79">
        <v>11.69</v>
      </c>
      <c r="D393" s="79">
        <v>11.69</v>
      </c>
      <c r="E393" s="82">
        <v>0</v>
      </c>
      <c r="F393" s="82">
        <v>0</v>
      </c>
      <c r="G393" s="82">
        <v>0</v>
      </c>
      <c r="H393" s="79">
        <v>0</v>
      </c>
      <c r="I393" s="80"/>
    </row>
    <row r="394" spans="1:9">
      <c r="A394" s="77"/>
      <c r="B394" s="84" t="s">
        <v>1695</v>
      </c>
      <c r="C394" s="79">
        <v>50</v>
      </c>
      <c r="D394" s="79">
        <v>50</v>
      </c>
      <c r="E394" s="82">
        <v>0</v>
      </c>
      <c r="F394" s="82">
        <v>0</v>
      </c>
      <c r="G394" s="82">
        <v>0</v>
      </c>
      <c r="H394" s="79">
        <v>0</v>
      </c>
      <c r="I394" s="80"/>
    </row>
    <row r="395" spans="1:9">
      <c r="A395" s="77"/>
      <c r="B395" s="84" t="s">
        <v>1696</v>
      </c>
      <c r="C395" s="79">
        <v>18</v>
      </c>
      <c r="D395" s="79">
        <v>18</v>
      </c>
      <c r="E395" s="82">
        <v>0</v>
      </c>
      <c r="F395" s="82">
        <v>0</v>
      </c>
      <c r="G395" s="82">
        <v>0</v>
      </c>
      <c r="H395" s="79">
        <v>0</v>
      </c>
      <c r="I395" s="80"/>
    </row>
    <row r="396" spans="1:9">
      <c r="A396" s="77"/>
      <c r="B396" s="84" t="s">
        <v>1697</v>
      </c>
      <c r="C396" s="79">
        <v>15</v>
      </c>
      <c r="D396" s="79">
        <v>15</v>
      </c>
      <c r="E396" s="82">
        <v>0</v>
      </c>
      <c r="F396" s="82">
        <v>0</v>
      </c>
      <c r="G396" s="82">
        <v>0</v>
      </c>
      <c r="H396" s="79">
        <v>0</v>
      </c>
      <c r="I396" s="80"/>
    </row>
    <row r="397" spans="1:9">
      <c r="A397" s="77"/>
      <c r="B397" s="84" t="s">
        <v>1698</v>
      </c>
      <c r="C397" s="79">
        <v>95</v>
      </c>
      <c r="D397" s="79">
        <v>95</v>
      </c>
      <c r="E397" s="82">
        <v>0</v>
      </c>
      <c r="F397" s="82">
        <v>0</v>
      </c>
      <c r="G397" s="82">
        <v>0</v>
      </c>
      <c r="H397" s="79">
        <v>0</v>
      </c>
      <c r="I397" s="80"/>
    </row>
    <row r="398" spans="1:9">
      <c r="A398" s="30"/>
      <c r="B398" s="77" t="s">
        <v>1699</v>
      </c>
      <c r="C398" s="79">
        <v>9</v>
      </c>
      <c r="D398" s="79">
        <v>9</v>
      </c>
      <c r="E398" s="82">
        <v>0</v>
      </c>
      <c r="F398" s="82">
        <v>0</v>
      </c>
      <c r="G398" s="82">
        <v>0</v>
      </c>
      <c r="H398" s="79">
        <v>0</v>
      </c>
      <c r="I398" s="80"/>
    </row>
    <row r="399" spans="1:9">
      <c r="A399" s="78">
        <v>501002</v>
      </c>
      <c r="B399" s="30" t="s">
        <v>1174</v>
      </c>
      <c r="C399" s="79">
        <v>68</v>
      </c>
      <c r="D399" s="79">
        <v>68</v>
      </c>
      <c r="E399" s="82">
        <v>0</v>
      </c>
      <c r="F399" s="82">
        <v>0</v>
      </c>
      <c r="G399" s="82">
        <v>0</v>
      </c>
      <c r="H399" s="79">
        <v>0</v>
      </c>
      <c r="I399" s="80"/>
    </row>
    <row r="400" spans="1:9">
      <c r="A400" s="30"/>
      <c r="B400" s="77" t="s">
        <v>1700</v>
      </c>
      <c r="C400" s="79">
        <v>68</v>
      </c>
      <c r="D400" s="79">
        <v>68</v>
      </c>
      <c r="E400" s="82">
        <v>0</v>
      </c>
      <c r="F400" s="82">
        <v>0</v>
      </c>
      <c r="G400" s="82">
        <v>0</v>
      </c>
      <c r="H400" s="79">
        <v>0</v>
      </c>
      <c r="I400" s="80"/>
    </row>
    <row r="401" spans="1:9">
      <c r="A401" s="78">
        <v>501004</v>
      </c>
      <c r="B401" s="30" t="s">
        <v>1175</v>
      </c>
      <c r="C401" s="79">
        <v>44</v>
      </c>
      <c r="D401" s="79">
        <v>44</v>
      </c>
      <c r="E401" s="82">
        <v>0</v>
      </c>
      <c r="F401" s="82">
        <v>0</v>
      </c>
      <c r="G401" s="82">
        <v>0</v>
      </c>
      <c r="H401" s="79">
        <v>0</v>
      </c>
      <c r="I401" s="80"/>
    </row>
    <row r="402" spans="1:9">
      <c r="A402" s="77"/>
      <c r="B402" s="84" t="s">
        <v>1701</v>
      </c>
      <c r="C402" s="79">
        <v>34</v>
      </c>
      <c r="D402" s="79">
        <v>34</v>
      </c>
      <c r="E402" s="82">
        <v>0</v>
      </c>
      <c r="F402" s="82">
        <v>0</v>
      </c>
      <c r="G402" s="82">
        <v>0</v>
      </c>
      <c r="H402" s="79">
        <v>0</v>
      </c>
      <c r="I402" s="80"/>
    </row>
    <row r="403" spans="1:9">
      <c r="A403" s="30"/>
      <c r="B403" s="77" t="s">
        <v>1702</v>
      </c>
      <c r="C403" s="79">
        <v>10</v>
      </c>
      <c r="D403" s="79">
        <v>10</v>
      </c>
      <c r="E403" s="82">
        <v>0</v>
      </c>
      <c r="F403" s="82">
        <v>0</v>
      </c>
      <c r="G403" s="82">
        <v>0</v>
      </c>
      <c r="H403" s="79">
        <v>0</v>
      </c>
      <c r="I403" s="80"/>
    </row>
    <row r="404" spans="1:9">
      <c r="A404" s="78">
        <v>501005</v>
      </c>
      <c r="B404" s="30" t="s">
        <v>1176</v>
      </c>
      <c r="C404" s="79">
        <v>40</v>
      </c>
      <c r="D404" s="79">
        <v>36</v>
      </c>
      <c r="E404" s="82">
        <v>0</v>
      </c>
      <c r="F404" s="82">
        <v>0</v>
      </c>
      <c r="G404" s="82">
        <v>4</v>
      </c>
      <c r="H404" s="79">
        <v>0</v>
      </c>
      <c r="I404" s="80"/>
    </row>
    <row r="405" spans="1:9">
      <c r="A405" s="30"/>
      <c r="B405" s="77" t="s">
        <v>1703</v>
      </c>
      <c r="C405" s="79">
        <v>40</v>
      </c>
      <c r="D405" s="79">
        <v>36</v>
      </c>
      <c r="E405" s="82">
        <v>0</v>
      </c>
      <c r="F405" s="82">
        <v>0</v>
      </c>
      <c r="G405" s="82">
        <v>4</v>
      </c>
      <c r="H405" s="79">
        <v>0</v>
      </c>
      <c r="I405" s="80"/>
    </row>
    <row r="406" spans="1:9">
      <c r="A406" s="78">
        <v>501007</v>
      </c>
      <c r="B406" s="30" t="s">
        <v>1177</v>
      </c>
      <c r="C406" s="79">
        <v>77.45</v>
      </c>
      <c r="D406" s="79">
        <v>77.45</v>
      </c>
      <c r="E406" s="82">
        <v>0</v>
      </c>
      <c r="F406" s="82">
        <v>0</v>
      </c>
      <c r="G406" s="82">
        <v>0</v>
      </c>
      <c r="H406" s="79">
        <v>0</v>
      </c>
      <c r="I406" s="80"/>
    </row>
    <row r="407" spans="1:9">
      <c r="A407" s="77"/>
      <c r="B407" s="84" t="s">
        <v>1704</v>
      </c>
      <c r="C407" s="79">
        <v>5.95</v>
      </c>
      <c r="D407" s="79">
        <v>5.95</v>
      </c>
      <c r="E407" s="82">
        <v>0</v>
      </c>
      <c r="F407" s="82">
        <v>0</v>
      </c>
      <c r="G407" s="82">
        <v>0</v>
      </c>
      <c r="H407" s="79">
        <v>0</v>
      </c>
      <c r="I407" s="80"/>
    </row>
    <row r="408" spans="1:9">
      <c r="A408" s="77"/>
      <c r="B408" s="84" t="s">
        <v>1705</v>
      </c>
      <c r="C408" s="79">
        <v>24</v>
      </c>
      <c r="D408" s="79">
        <v>24</v>
      </c>
      <c r="E408" s="82">
        <v>0</v>
      </c>
      <c r="F408" s="82">
        <v>0</v>
      </c>
      <c r="G408" s="82">
        <v>0</v>
      </c>
      <c r="H408" s="79">
        <v>0</v>
      </c>
      <c r="I408" s="80"/>
    </row>
    <row r="409" spans="1:9">
      <c r="A409" s="30"/>
      <c r="B409" s="77" t="s">
        <v>1706</v>
      </c>
      <c r="C409" s="79">
        <v>47.5</v>
      </c>
      <c r="D409" s="79">
        <v>47.5</v>
      </c>
      <c r="E409" s="82">
        <v>0</v>
      </c>
      <c r="F409" s="82">
        <v>0</v>
      </c>
      <c r="G409" s="82">
        <v>0</v>
      </c>
      <c r="H409" s="79">
        <v>0</v>
      </c>
      <c r="I409" s="80"/>
    </row>
    <row r="410" spans="1:9">
      <c r="A410" s="78">
        <v>501008</v>
      </c>
      <c r="B410" s="30" t="s">
        <v>1178</v>
      </c>
      <c r="C410" s="79">
        <v>57</v>
      </c>
      <c r="D410" s="79">
        <v>57</v>
      </c>
      <c r="E410" s="82">
        <v>0</v>
      </c>
      <c r="F410" s="82">
        <v>0</v>
      </c>
      <c r="G410" s="82">
        <v>0</v>
      </c>
      <c r="H410" s="79">
        <v>0</v>
      </c>
      <c r="I410" s="80"/>
    </row>
    <row r="411" spans="1:9">
      <c r="A411" s="77"/>
      <c r="B411" s="84" t="s">
        <v>1707</v>
      </c>
      <c r="C411" s="79">
        <v>12</v>
      </c>
      <c r="D411" s="79">
        <v>12</v>
      </c>
      <c r="E411" s="82">
        <v>0</v>
      </c>
      <c r="F411" s="82">
        <v>0</v>
      </c>
      <c r="G411" s="82">
        <v>0</v>
      </c>
      <c r="H411" s="79">
        <v>0</v>
      </c>
      <c r="I411" s="80"/>
    </row>
    <row r="412" spans="1:9">
      <c r="A412" s="77"/>
      <c r="B412" s="84" t="s">
        <v>1708</v>
      </c>
      <c r="C412" s="79">
        <v>32</v>
      </c>
      <c r="D412" s="79">
        <v>32</v>
      </c>
      <c r="E412" s="82">
        <v>0</v>
      </c>
      <c r="F412" s="82">
        <v>0</v>
      </c>
      <c r="G412" s="82">
        <v>0</v>
      </c>
      <c r="H412" s="79">
        <v>0</v>
      </c>
      <c r="I412" s="80"/>
    </row>
    <row r="413" spans="1:9">
      <c r="A413" s="30"/>
      <c r="B413" s="77" t="s">
        <v>1709</v>
      </c>
      <c r="C413" s="79">
        <v>13</v>
      </c>
      <c r="D413" s="79">
        <v>13</v>
      </c>
      <c r="E413" s="82">
        <v>0</v>
      </c>
      <c r="F413" s="82">
        <v>0</v>
      </c>
      <c r="G413" s="82">
        <v>0</v>
      </c>
      <c r="H413" s="79">
        <v>0</v>
      </c>
      <c r="I413" s="80"/>
    </row>
    <row r="414" spans="1:9">
      <c r="A414" s="78">
        <v>501009</v>
      </c>
      <c r="B414" s="30" t="s">
        <v>1179</v>
      </c>
      <c r="C414" s="79">
        <v>30</v>
      </c>
      <c r="D414" s="79">
        <v>30</v>
      </c>
      <c r="E414" s="82">
        <v>0</v>
      </c>
      <c r="F414" s="82">
        <v>0</v>
      </c>
      <c r="G414" s="82">
        <v>0</v>
      </c>
      <c r="H414" s="79">
        <v>0</v>
      </c>
      <c r="I414" s="80"/>
    </row>
    <row r="415" spans="1:9">
      <c r="A415" s="30"/>
      <c r="B415" s="77" t="s">
        <v>1710</v>
      </c>
      <c r="C415" s="79">
        <v>30</v>
      </c>
      <c r="D415" s="79">
        <v>30</v>
      </c>
      <c r="E415" s="82">
        <v>0</v>
      </c>
      <c r="F415" s="82">
        <v>0</v>
      </c>
      <c r="G415" s="82">
        <v>0</v>
      </c>
      <c r="H415" s="79">
        <v>0</v>
      </c>
      <c r="I415" s="80"/>
    </row>
    <row r="416" spans="1:9">
      <c r="A416" s="78">
        <v>501010</v>
      </c>
      <c r="B416" s="30" t="s">
        <v>1180</v>
      </c>
      <c r="C416" s="79">
        <v>10</v>
      </c>
      <c r="D416" s="79">
        <v>10</v>
      </c>
      <c r="E416" s="82">
        <v>0</v>
      </c>
      <c r="F416" s="82">
        <v>0</v>
      </c>
      <c r="G416" s="82">
        <v>0</v>
      </c>
      <c r="H416" s="79">
        <v>0</v>
      </c>
      <c r="I416" s="80"/>
    </row>
    <row r="417" spans="1:9">
      <c r="A417" s="30"/>
      <c r="B417" s="77" t="s">
        <v>1711</v>
      </c>
      <c r="C417" s="79">
        <v>10</v>
      </c>
      <c r="D417" s="79">
        <v>10</v>
      </c>
      <c r="E417" s="82">
        <v>0</v>
      </c>
      <c r="F417" s="82">
        <v>0</v>
      </c>
      <c r="G417" s="82">
        <v>0</v>
      </c>
      <c r="H417" s="79">
        <v>0</v>
      </c>
      <c r="I417" s="80"/>
    </row>
    <row r="418" spans="1:9">
      <c r="A418" s="78">
        <v>501013</v>
      </c>
      <c r="B418" s="30" t="s">
        <v>1181</v>
      </c>
      <c r="C418" s="79">
        <v>22.5</v>
      </c>
      <c r="D418" s="79">
        <v>22.5</v>
      </c>
      <c r="E418" s="82">
        <v>0</v>
      </c>
      <c r="F418" s="82">
        <v>0</v>
      </c>
      <c r="G418" s="82">
        <v>0</v>
      </c>
      <c r="H418" s="79">
        <v>0</v>
      </c>
      <c r="I418" s="80"/>
    </row>
    <row r="419" spans="1:9">
      <c r="A419" s="30"/>
      <c r="B419" s="77" t="s">
        <v>1712</v>
      </c>
      <c r="C419" s="79">
        <v>22.5</v>
      </c>
      <c r="D419" s="79">
        <v>22.5</v>
      </c>
      <c r="E419" s="82">
        <v>0</v>
      </c>
      <c r="F419" s="82">
        <v>0</v>
      </c>
      <c r="G419" s="82">
        <v>0</v>
      </c>
      <c r="H419" s="79">
        <v>0</v>
      </c>
      <c r="I419" s="80"/>
    </row>
    <row r="420" spans="1:9">
      <c r="A420" s="78">
        <v>501014</v>
      </c>
      <c r="B420" s="30" t="s">
        <v>1182</v>
      </c>
      <c r="C420" s="79">
        <v>20</v>
      </c>
      <c r="D420" s="79">
        <v>20</v>
      </c>
      <c r="E420" s="82">
        <v>0</v>
      </c>
      <c r="F420" s="82">
        <v>0</v>
      </c>
      <c r="G420" s="82">
        <v>0</v>
      </c>
      <c r="H420" s="79">
        <v>0</v>
      </c>
      <c r="I420" s="80"/>
    </row>
    <row r="421" spans="1:9">
      <c r="A421" s="30"/>
      <c r="B421" s="77" t="s">
        <v>1713</v>
      </c>
      <c r="C421" s="79">
        <v>20</v>
      </c>
      <c r="D421" s="79">
        <v>20</v>
      </c>
      <c r="E421" s="82">
        <v>0</v>
      </c>
      <c r="F421" s="82">
        <v>0</v>
      </c>
      <c r="G421" s="82">
        <v>0</v>
      </c>
      <c r="H421" s="79">
        <v>0</v>
      </c>
      <c r="I421" s="80"/>
    </row>
    <row r="422" spans="1:9">
      <c r="A422" s="78">
        <v>501015</v>
      </c>
      <c r="B422" s="30" t="s">
        <v>1183</v>
      </c>
      <c r="C422" s="79">
        <v>17</v>
      </c>
      <c r="D422" s="79">
        <v>17</v>
      </c>
      <c r="E422" s="82">
        <v>0</v>
      </c>
      <c r="F422" s="82">
        <v>0</v>
      </c>
      <c r="G422" s="82">
        <v>0</v>
      </c>
      <c r="H422" s="79">
        <v>0</v>
      </c>
      <c r="I422" s="80"/>
    </row>
    <row r="423" spans="1:9">
      <c r="A423" s="30"/>
      <c r="B423" s="77" t="s">
        <v>1714</v>
      </c>
      <c r="C423" s="79">
        <v>17</v>
      </c>
      <c r="D423" s="79">
        <v>17</v>
      </c>
      <c r="E423" s="82">
        <v>0</v>
      </c>
      <c r="F423" s="82">
        <v>0</v>
      </c>
      <c r="G423" s="82">
        <v>0</v>
      </c>
      <c r="H423" s="79">
        <v>0</v>
      </c>
      <c r="I423" s="80"/>
    </row>
    <row r="424" spans="1:9">
      <c r="A424" s="78">
        <v>501016</v>
      </c>
      <c r="B424" s="30" t="s">
        <v>1184</v>
      </c>
      <c r="C424" s="79">
        <v>34</v>
      </c>
      <c r="D424" s="79">
        <v>34</v>
      </c>
      <c r="E424" s="82">
        <v>0</v>
      </c>
      <c r="F424" s="82">
        <v>0</v>
      </c>
      <c r="G424" s="82">
        <v>0</v>
      </c>
      <c r="H424" s="79">
        <v>0</v>
      </c>
      <c r="I424" s="80"/>
    </row>
    <row r="425" spans="1:9">
      <c r="A425" s="77"/>
      <c r="B425" s="84" t="s">
        <v>1715</v>
      </c>
      <c r="C425" s="79">
        <v>20</v>
      </c>
      <c r="D425" s="79">
        <v>20</v>
      </c>
      <c r="E425" s="82">
        <v>0</v>
      </c>
      <c r="F425" s="82">
        <v>0</v>
      </c>
      <c r="G425" s="82">
        <v>0</v>
      </c>
      <c r="H425" s="79">
        <v>0</v>
      </c>
      <c r="I425" s="80"/>
    </row>
    <row r="426" spans="1:9">
      <c r="A426" s="30"/>
      <c r="B426" s="77" t="s">
        <v>1716</v>
      </c>
      <c r="C426" s="79">
        <v>14</v>
      </c>
      <c r="D426" s="79">
        <v>14</v>
      </c>
      <c r="E426" s="82">
        <v>0</v>
      </c>
      <c r="F426" s="82">
        <v>0</v>
      </c>
      <c r="G426" s="82">
        <v>0</v>
      </c>
      <c r="H426" s="79">
        <v>0</v>
      </c>
      <c r="I426" s="80"/>
    </row>
    <row r="427" spans="1:9">
      <c r="A427" s="78">
        <v>501020</v>
      </c>
      <c r="B427" s="30" t="s">
        <v>1185</v>
      </c>
      <c r="C427" s="79">
        <v>101</v>
      </c>
      <c r="D427" s="79">
        <v>101</v>
      </c>
      <c r="E427" s="82">
        <v>0</v>
      </c>
      <c r="F427" s="82">
        <v>0</v>
      </c>
      <c r="G427" s="82">
        <v>0</v>
      </c>
      <c r="H427" s="79">
        <v>0</v>
      </c>
      <c r="I427" s="80"/>
    </row>
    <row r="428" spans="1:9">
      <c r="A428" s="77"/>
      <c r="B428" s="84" t="s">
        <v>1717</v>
      </c>
      <c r="C428" s="79">
        <v>30</v>
      </c>
      <c r="D428" s="79">
        <v>30</v>
      </c>
      <c r="E428" s="82">
        <v>0</v>
      </c>
      <c r="F428" s="82">
        <v>0</v>
      </c>
      <c r="G428" s="82">
        <v>0</v>
      </c>
      <c r="H428" s="79">
        <v>0</v>
      </c>
      <c r="I428" s="80"/>
    </row>
    <row r="429" spans="1:9">
      <c r="A429" s="30"/>
      <c r="B429" s="77" t="s">
        <v>1718</v>
      </c>
      <c r="C429" s="79">
        <v>10</v>
      </c>
      <c r="D429" s="79">
        <v>10</v>
      </c>
      <c r="E429" s="82">
        <v>0</v>
      </c>
      <c r="F429" s="82">
        <v>0</v>
      </c>
      <c r="G429" s="82">
        <v>0</v>
      </c>
      <c r="H429" s="79">
        <v>0</v>
      </c>
      <c r="I429" s="80"/>
    </row>
    <row r="430" spans="1:9">
      <c r="A430" s="77"/>
      <c r="B430" s="84" t="s">
        <v>1719</v>
      </c>
      <c r="C430" s="79">
        <v>30</v>
      </c>
      <c r="D430" s="79">
        <v>30</v>
      </c>
      <c r="E430" s="82">
        <v>0</v>
      </c>
      <c r="F430" s="82">
        <v>0</v>
      </c>
      <c r="G430" s="82">
        <v>0</v>
      </c>
      <c r="H430" s="79">
        <v>0</v>
      </c>
      <c r="I430" s="80"/>
    </row>
    <row r="431" spans="1:9">
      <c r="A431" s="77"/>
      <c r="B431" s="84" t="s">
        <v>1720</v>
      </c>
      <c r="C431" s="79">
        <v>15</v>
      </c>
      <c r="D431" s="79">
        <v>15</v>
      </c>
      <c r="E431" s="82">
        <v>0</v>
      </c>
      <c r="F431" s="82">
        <v>0</v>
      </c>
      <c r="G431" s="82">
        <v>0</v>
      </c>
      <c r="H431" s="79">
        <v>0</v>
      </c>
      <c r="I431" s="80"/>
    </row>
    <row r="432" spans="1:9">
      <c r="A432" s="77"/>
      <c r="B432" s="84" t="s">
        <v>1721</v>
      </c>
      <c r="C432" s="79">
        <v>10</v>
      </c>
      <c r="D432" s="79">
        <v>10</v>
      </c>
      <c r="E432" s="82">
        <v>0</v>
      </c>
      <c r="F432" s="82">
        <v>0</v>
      </c>
      <c r="G432" s="82">
        <v>0</v>
      </c>
      <c r="H432" s="79">
        <v>0</v>
      </c>
      <c r="I432" s="80"/>
    </row>
    <row r="433" spans="1:9">
      <c r="A433" s="77"/>
      <c r="B433" s="84" t="s">
        <v>1722</v>
      </c>
      <c r="C433" s="79">
        <v>6</v>
      </c>
      <c r="D433" s="79">
        <v>6</v>
      </c>
      <c r="E433" s="82">
        <v>0</v>
      </c>
      <c r="F433" s="82">
        <v>0</v>
      </c>
      <c r="G433" s="82">
        <v>0</v>
      </c>
      <c r="H433" s="79">
        <v>0</v>
      </c>
      <c r="I433" s="80"/>
    </row>
    <row r="434" spans="1:9">
      <c r="A434" s="78">
        <v>503001</v>
      </c>
      <c r="B434" s="30" t="s">
        <v>1186</v>
      </c>
      <c r="C434" s="79">
        <v>174.5</v>
      </c>
      <c r="D434" s="79">
        <v>174.5</v>
      </c>
      <c r="E434" s="82">
        <v>0</v>
      </c>
      <c r="F434" s="82">
        <v>0</v>
      </c>
      <c r="G434" s="82">
        <v>0</v>
      </c>
      <c r="H434" s="79">
        <v>0</v>
      </c>
      <c r="I434" s="80"/>
    </row>
    <row r="435" spans="1:9">
      <c r="A435" s="30"/>
      <c r="B435" s="77" t="s">
        <v>1723</v>
      </c>
      <c r="C435" s="79">
        <v>17.5</v>
      </c>
      <c r="D435" s="79">
        <v>17.5</v>
      </c>
      <c r="E435" s="82">
        <v>0</v>
      </c>
      <c r="F435" s="82">
        <v>0</v>
      </c>
      <c r="G435" s="82">
        <v>0</v>
      </c>
      <c r="H435" s="79">
        <v>0</v>
      </c>
      <c r="I435" s="80"/>
    </row>
    <row r="436" spans="1:9">
      <c r="A436" s="77"/>
      <c r="B436" s="84" t="s">
        <v>1724</v>
      </c>
      <c r="C436" s="79">
        <v>8</v>
      </c>
      <c r="D436" s="79">
        <v>8</v>
      </c>
      <c r="E436" s="82">
        <v>0</v>
      </c>
      <c r="F436" s="82">
        <v>0</v>
      </c>
      <c r="G436" s="82">
        <v>0</v>
      </c>
      <c r="H436" s="79">
        <v>0</v>
      </c>
      <c r="I436" s="80"/>
    </row>
    <row r="437" spans="1:9">
      <c r="A437" s="30"/>
      <c r="B437" s="77" t="s">
        <v>1725</v>
      </c>
      <c r="C437" s="79">
        <v>40</v>
      </c>
      <c r="D437" s="79">
        <v>40</v>
      </c>
      <c r="E437" s="82">
        <v>0</v>
      </c>
      <c r="F437" s="82">
        <v>0</v>
      </c>
      <c r="G437" s="82">
        <v>0</v>
      </c>
      <c r="H437" s="79">
        <v>0</v>
      </c>
      <c r="I437" s="80"/>
    </row>
    <row r="438" spans="1:9">
      <c r="A438" s="77"/>
      <c r="B438" s="84" t="s">
        <v>1726</v>
      </c>
      <c r="C438" s="79">
        <v>100</v>
      </c>
      <c r="D438" s="79">
        <v>100</v>
      </c>
      <c r="E438" s="82">
        <v>0</v>
      </c>
      <c r="F438" s="82">
        <v>0</v>
      </c>
      <c r="G438" s="82">
        <v>0</v>
      </c>
      <c r="H438" s="79">
        <v>0</v>
      </c>
      <c r="I438" s="80"/>
    </row>
    <row r="439" spans="1:9">
      <c r="A439" s="30"/>
      <c r="B439" s="77" t="s">
        <v>1727</v>
      </c>
      <c r="C439" s="79">
        <v>9</v>
      </c>
      <c r="D439" s="79">
        <v>9</v>
      </c>
      <c r="E439" s="82">
        <v>0</v>
      </c>
      <c r="F439" s="82">
        <v>0</v>
      </c>
      <c r="G439" s="82">
        <v>0</v>
      </c>
      <c r="H439" s="79">
        <v>0</v>
      </c>
      <c r="I439" s="80"/>
    </row>
    <row r="440" spans="1:9">
      <c r="A440" s="78">
        <v>504001</v>
      </c>
      <c r="B440" s="30" t="s">
        <v>1188</v>
      </c>
      <c r="C440" s="79">
        <v>61</v>
      </c>
      <c r="D440" s="79">
        <v>61</v>
      </c>
      <c r="E440" s="82">
        <v>0</v>
      </c>
      <c r="F440" s="82">
        <v>0</v>
      </c>
      <c r="G440" s="82">
        <v>0</v>
      </c>
      <c r="H440" s="79">
        <v>0</v>
      </c>
      <c r="I440" s="80"/>
    </row>
    <row r="441" spans="1:9">
      <c r="A441" s="77"/>
      <c r="B441" s="84" t="s">
        <v>1728</v>
      </c>
      <c r="C441" s="79">
        <v>61</v>
      </c>
      <c r="D441" s="79">
        <v>61</v>
      </c>
      <c r="E441" s="82">
        <v>0</v>
      </c>
      <c r="F441" s="82">
        <v>0</v>
      </c>
      <c r="G441" s="82">
        <v>0</v>
      </c>
      <c r="H441" s="79">
        <v>0</v>
      </c>
      <c r="I441" s="80"/>
    </row>
    <row r="442" spans="1:9">
      <c r="A442" s="83">
        <v>506001</v>
      </c>
      <c r="B442" s="77" t="s">
        <v>1190</v>
      </c>
      <c r="C442" s="79">
        <v>144.21</v>
      </c>
      <c r="D442" s="79">
        <v>144.21</v>
      </c>
      <c r="E442" s="82">
        <v>0</v>
      </c>
      <c r="F442" s="82">
        <v>0</v>
      </c>
      <c r="G442" s="82">
        <v>0</v>
      </c>
      <c r="H442" s="79">
        <v>0</v>
      </c>
      <c r="I442" s="80"/>
    </row>
    <row r="443" spans="1:9">
      <c r="A443" s="77"/>
      <c r="B443" s="84" t="s">
        <v>1729</v>
      </c>
      <c r="C443" s="79">
        <v>80</v>
      </c>
      <c r="D443" s="79">
        <v>80</v>
      </c>
      <c r="E443" s="82">
        <v>0</v>
      </c>
      <c r="F443" s="82">
        <v>0</v>
      </c>
      <c r="G443" s="82">
        <v>0</v>
      </c>
      <c r="H443" s="79">
        <v>0</v>
      </c>
      <c r="I443" s="80"/>
    </row>
    <row r="444" spans="1:9">
      <c r="A444" s="77"/>
      <c r="B444" s="84" t="s">
        <v>1730</v>
      </c>
      <c r="C444" s="79">
        <v>64.21</v>
      </c>
      <c r="D444" s="79">
        <v>64.21</v>
      </c>
      <c r="E444" s="82">
        <v>0</v>
      </c>
      <c r="F444" s="82">
        <v>0</v>
      </c>
      <c r="G444" s="82">
        <v>0</v>
      </c>
      <c r="H444" s="79">
        <v>0</v>
      </c>
      <c r="I444" s="80"/>
    </row>
    <row r="445" spans="1:9">
      <c r="A445" s="78">
        <v>507001</v>
      </c>
      <c r="B445" s="30" t="s">
        <v>1191</v>
      </c>
      <c r="C445" s="79">
        <v>194</v>
      </c>
      <c r="D445" s="79">
        <v>194</v>
      </c>
      <c r="E445" s="82">
        <v>0</v>
      </c>
      <c r="F445" s="82">
        <v>0</v>
      </c>
      <c r="G445" s="82">
        <v>0</v>
      </c>
      <c r="H445" s="79">
        <v>0</v>
      </c>
      <c r="I445" s="80"/>
    </row>
    <row r="446" spans="1:9">
      <c r="A446" s="30"/>
      <c r="B446" s="77" t="s">
        <v>1731</v>
      </c>
      <c r="C446" s="79">
        <v>35</v>
      </c>
      <c r="D446" s="79">
        <v>35</v>
      </c>
      <c r="E446" s="82">
        <v>0</v>
      </c>
      <c r="F446" s="82">
        <v>0</v>
      </c>
      <c r="G446" s="82">
        <v>0</v>
      </c>
      <c r="H446" s="79">
        <v>0</v>
      </c>
      <c r="I446" s="80"/>
    </row>
    <row r="447" spans="1:9">
      <c r="A447" s="77"/>
      <c r="B447" s="84" t="s">
        <v>1732</v>
      </c>
      <c r="C447" s="79">
        <v>36</v>
      </c>
      <c r="D447" s="79">
        <v>36</v>
      </c>
      <c r="E447" s="82">
        <v>0</v>
      </c>
      <c r="F447" s="82">
        <v>0</v>
      </c>
      <c r="G447" s="82">
        <v>0</v>
      </c>
      <c r="H447" s="79">
        <v>0</v>
      </c>
      <c r="I447" s="80"/>
    </row>
    <row r="448" spans="1:9">
      <c r="A448" s="77"/>
      <c r="B448" s="84" t="s">
        <v>1733</v>
      </c>
      <c r="C448" s="79">
        <v>98</v>
      </c>
      <c r="D448" s="79">
        <v>98</v>
      </c>
      <c r="E448" s="82">
        <v>0</v>
      </c>
      <c r="F448" s="82">
        <v>0</v>
      </c>
      <c r="G448" s="82">
        <v>0</v>
      </c>
      <c r="H448" s="79">
        <v>0</v>
      </c>
      <c r="I448" s="80"/>
    </row>
    <row r="449" spans="1:9">
      <c r="A449" s="77"/>
      <c r="B449" s="84" t="s">
        <v>1734</v>
      </c>
      <c r="C449" s="79">
        <v>25</v>
      </c>
      <c r="D449" s="79">
        <v>25</v>
      </c>
      <c r="E449" s="82">
        <v>0</v>
      </c>
      <c r="F449" s="82">
        <v>0</v>
      </c>
      <c r="G449" s="82">
        <v>0</v>
      </c>
      <c r="H449" s="79">
        <v>0</v>
      </c>
      <c r="I449" s="80"/>
    </row>
    <row r="450" spans="1:9">
      <c r="A450" s="78">
        <v>999003</v>
      </c>
      <c r="B450" s="30" t="s">
        <v>1735</v>
      </c>
      <c r="C450" s="79">
        <v>15960.25</v>
      </c>
      <c r="D450" s="79">
        <v>15960.25</v>
      </c>
      <c r="E450" s="82">
        <v>0</v>
      </c>
      <c r="F450" s="82">
        <v>0</v>
      </c>
      <c r="G450" s="82">
        <v>0</v>
      </c>
      <c r="H450" s="79">
        <v>0</v>
      </c>
      <c r="I450" s="80"/>
    </row>
    <row r="451" spans="1:9">
      <c r="A451" s="77"/>
      <c r="B451" s="84" t="s">
        <v>1736</v>
      </c>
      <c r="C451" s="79">
        <v>90</v>
      </c>
      <c r="D451" s="79">
        <v>90</v>
      </c>
      <c r="E451" s="82">
        <v>0</v>
      </c>
      <c r="F451" s="82">
        <v>0</v>
      </c>
      <c r="G451" s="82">
        <v>0</v>
      </c>
      <c r="H451" s="79">
        <v>0</v>
      </c>
      <c r="I451" s="80"/>
    </row>
    <row r="452" spans="1:9">
      <c r="A452" s="77"/>
      <c r="B452" s="84" t="s">
        <v>1737</v>
      </c>
      <c r="C452" s="79">
        <v>30</v>
      </c>
      <c r="D452" s="79">
        <v>30</v>
      </c>
      <c r="E452" s="82">
        <v>0</v>
      </c>
      <c r="F452" s="82">
        <v>0</v>
      </c>
      <c r="G452" s="82">
        <v>0</v>
      </c>
      <c r="H452" s="79">
        <v>0</v>
      </c>
      <c r="I452" s="80"/>
    </row>
    <row r="453" spans="1:9">
      <c r="A453" s="77"/>
      <c r="B453" s="84" t="s">
        <v>1738</v>
      </c>
      <c r="C453" s="79">
        <v>167.62</v>
      </c>
      <c r="D453" s="79">
        <v>167.62</v>
      </c>
      <c r="E453" s="82">
        <v>0</v>
      </c>
      <c r="F453" s="82">
        <v>0</v>
      </c>
      <c r="G453" s="82">
        <v>0</v>
      </c>
      <c r="H453" s="79">
        <v>0</v>
      </c>
      <c r="I453" s="80"/>
    </row>
    <row r="454" spans="1:9">
      <c r="A454" s="30"/>
      <c r="B454" s="81" t="s">
        <v>1739</v>
      </c>
      <c r="C454" s="79">
        <v>75.42</v>
      </c>
      <c r="D454" s="79">
        <v>75.42</v>
      </c>
      <c r="E454" s="82">
        <v>0</v>
      </c>
      <c r="F454" s="82">
        <v>0</v>
      </c>
      <c r="G454" s="82">
        <v>0</v>
      </c>
      <c r="H454" s="79">
        <v>0</v>
      </c>
      <c r="I454" s="80"/>
    </row>
    <row r="455" spans="1:9">
      <c r="A455" s="30"/>
      <c r="B455" s="77" t="s">
        <v>1740</v>
      </c>
      <c r="C455" s="79">
        <v>120</v>
      </c>
      <c r="D455" s="79">
        <v>120</v>
      </c>
      <c r="E455" s="82">
        <v>0</v>
      </c>
      <c r="F455" s="82">
        <v>0</v>
      </c>
      <c r="G455" s="82">
        <v>0</v>
      </c>
      <c r="H455" s="79">
        <v>0</v>
      </c>
      <c r="I455" s="80"/>
    </row>
    <row r="456" spans="1:9">
      <c r="A456" s="77"/>
      <c r="B456" s="84" t="s">
        <v>1741</v>
      </c>
      <c r="C456" s="79">
        <v>107.21</v>
      </c>
      <c r="D456" s="79">
        <v>107.21</v>
      </c>
      <c r="E456" s="82">
        <v>0</v>
      </c>
      <c r="F456" s="82">
        <v>0</v>
      </c>
      <c r="G456" s="82">
        <v>0</v>
      </c>
      <c r="H456" s="79">
        <v>0</v>
      </c>
      <c r="I456" s="80"/>
    </row>
    <row r="457" spans="1:9">
      <c r="A457" s="77"/>
      <c r="B457" s="84" t="s">
        <v>1742</v>
      </c>
      <c r="C457" s="79">
        <v>4270</v>
      </c>
      <c r="D457" s="79">
        <v>4270</v>
      </c>
      <c r="E457" s="82">
        <v>0</v>
      </c>
      <c r="F457" s="82">
        <v>0</v>
      </c>
      <c r="G457" s="82">
        <v>0</v>
      </c>
      <c r="H457" s="79">
        <v>0</v>
      </c>
      <c r="I457" s="80"/>
    </row>
    <row r="458" spans="1:9">
      <c r="A458" s="77"/>
      <c r="B458" s="84" t="s">
        <v>1743</v>
      </c>
      <c r="C458" s="79">
        <v>100</v>
      </c>
      <c r="D458" s="79">
        <v>100</v>
      </c>
      <c r="E458" s="82">
        <v>0</v>
      </c>
      <c r="F458" s="82">
        <v>0</v>
      </c>
      <c r="G458" s="82">
        <v>0</v>
      </c>
      <c r="H458" s="79">
        <v>0</v>
      </c>
      <c r="I458" s="80"/>
    </row>
    <row r="459" spans="1:9">
      <c r="A459" s="77"/>
      <c r="B459" s="84" t="s">
        <v>1744</v>
      </c>
      <c r="C459" s="79">
        <v>11000</v>
      </c>
      <c r="D459" s="79">
        <v>11000</v>
      </c>
      <c r="E459" s="82">
        <v>0</v>
      </c>
      <c r="F459" s="82">
        <v>0</v>
      </c>
      <c r="G459" s="82">
        <v>0</v>
      </c>
      <c r="H459" s="79">
        <v>0</v>
      </c>
      <c r="I459" s="80"/>
    </row>
    <row r="460" spans="1:9">
      <c r="A460" s="77"/>
      <c r="B460" s="30" t="s">
        <v>1745</v>
      </c>
      <c r="C460" s="79">
        <v>36610.2</v>
      </c>
      <c r="D460" s="79">
        <v>36140.2</v>
      </c>
      <c r="E460" s="82">
        <v>0</v>
      </c>
      <c r="F460" s="82">
        <v>470</v>
      </c>
      <c r="G460" s="82">
        <v>0</v>
      </c>
      <c r="H460" s="79">
        <v>0</v>
      </c>
      <c r="I460" s="80"/>
    </row>
    <row r="461" spans="1:9">
      <c r="A461" s="78">
        <v>302001</v>
      </c>
      <c r="B461" s="30" t="s">
        <v>1192</v>
      </c>
      <c r="C461" s="79">
        <v>74.52</v>
      </c>
      <c r="D461" s="79">
        <v>74.52</v>
      </c>
      <c r="E461" s="82">
        <v>0</v>
      </c>
      <c r="F461" s="82">
        <v>0</v>
      </c>
      <c r="G461" s="82">
        <v>0</v>
      </c>
      <c r="H461" s="79">
        <v>0</v>
      </c>
      <c r="I461" s="80"/>
    </row>
    <row r="462" spans="1:9">
      <c r="A462" s="30"/>
      <c r="B462" s="77" t="s">
        <v>1746</v>
      </c>
      <c r="C462" s="79">
        <v>5</v>
      </c>
      <c r="D462" s="79">
        <v>5</v>
      </c>
      <c r="E462" s="82">
        <v>0</v>
      </c>
      <c r="F462" s="82">
        <v>0</v>
      </c>
      <c r="G462" s="82">
        <v>0</v>
      </c>
      <c r="H462" s="79">
        <v>0</v>
      </c>
      <c r="I462" s="80"/>
    </row>
    <row r="463" spans="1:9">
      <c r="A463" s="77"/>
      <c r="B463" s="84" t="s">
        <v>1747</v>
      </c>
      <c r="C463" s="79">
        <v>5</v>
      </c>
      <c r="D463" s="79">
        <v>5</v>
      </c>
      <c r="E463" s="82">
        <v>0</v>
      </c>
      <c r="F463" s="82">
        <v>0</v>
      </c>
      <c r="G463" s="82">
        <v>0</v>
      </c>
      <c r="H463" s="79">
        <v>0</v>
      </c>
      <c r="I463" s="80"/>
    </row>
    <row r="464" spans="1:9">
      <c r="A464" s="77"/>
      <c r="B464" s="84" t="s">
        <v>1748</v>
      </c>
      <c r="C464" s="79">
        <v>10</v>
      </c>
      <c r="D464" s="79">
        <v>10</v>
      </c>
      <c r="E464" s="82">
        <v>0</v>
      </c>
      <c r="F464" s="82">
        <v>0</v>
      </c>
      <c r="G464" s="82">
        <v>0</v>
      </c>
      <c r="H464" s="79">
        <v>0</v>
      </c>
      <c r="I464" s="80"/>
    </row>
    <row r="465" spans="1:9">
      <c r="A465" s="77"/>
      <c r="B465" s="84" t="s">
        <v>1749</v>
      </c>
      <c r="C465" s="79">
        <v>3.44</v>
      </c>
      <c r="D465" s="79">
        <v>3.44</v>
      </c>
      <c r="E465" s="82">
        <v>0</v>
      </c>
      <c r="F465" s="82">
        <v>0</v>
      </c>
      <c r="G465" s="82">
        <v>0</v>
      </c>
      <c r="H465" s="79">
        <v>0</v>
      </c>
      <c r="I465" s="80"/>
    </row>
    <row r="466" spans="1:9">
      <c r="A466" s="77"/>
      <c r="B466" s="84" t="s">
        <v>1750</v>
      </c>
      <c r="C466" s="79">
        <v>14.22</v>
      </c>
      <c r="D466" s="79">
        <v>14.22</v>
      </c>
      <c r="E466" s="82">
        <v>0</v>
      </c>
      <c r="F466" s="82">
        <v>0</v>
      </c>
      <c r="G466" s="82">
        <v>0</v>
      </c>
      <c r="H466" s="79">
        <v>0</v>
      </c>
      <c r="I466" s="80"/>
    </row>
    <row r="467" spans="1:9">
      <c r="A467" s="77"/>
      <c r="B467" s="84" t="s">
        <v>1751</v>
      </c>
      <c r="C467" s="79">
        <v>36.86</v>
      </c>
      <c r="D467" s="79">
        <v>36.86</v>
      </c>
      <c r="E467" s="82">
        <v>0</v>
      </c>
      <c r="F467" s="82">
        <v>0</v>
      </c>
      <c r="G467" s="82">
        <v>0</v>
      </c>
      <c r="H467" s="79">
        <v>0</v>
      </c>
      <c r="I467" s="80"/>
    </row>
    <row r="468" spans="1:9">
      <c r="A468" s="83">
        <v>302002</v>
      </c>
      <c r="B468" s="77" t="s">
        <v>1193</v>
      </c>
      <c r="C468" s="79">
        <v>38</v>
      </c>
      <c r="D468" s="79">
        <v>38</v>
      </c>
      <c r="E468" s="82">
        <v>0</v>
      </c>
      <c r="F468" s="82">
        <v>0</v>
      </c>
      <c r="G468" s="82">
        <v>0</v>
      </c>
      <c r="H468" s="79">
        <v>0</v>
      </c>
      <c r="I468" s="80"/>
    </row>
    <row r="469" spans="1:9">
      <c r="A469" s="77"/>
      <c r="B469" s="84" t="s">
        <v>1752</v>
      </c>
      <c r="C469" s="79">
        <v>3</v>
      </c>
      <c r="D469" s="79">
        <v>3</v>
      </c>
      <c r="E469" s="82">
        <v>0</v>
      </c>
      <c r="F469" s="82">
        <v>0</v>
      </c>
      <c r="G469" s="82">
        <v>0</v>
      </c>
      <c r="H469" s="79">
        <v>0</v>
      </c>
      <c r="I469" s="80"/>
    </row>
    <row r="470" spans="1:9">
      <c r="A470" s="77"/>
      <c r="B470" s="84" t="s">
        <v>1753</v>
      </c>
      <c r="C470" s="79">
        <v>2</v>
      </c>
      <c r="D470" s="79">
        <v>2</v>
      </c>
      <c r="E470" s="82">
        <v>0</v>
      </c>
      <c r="F470" s="82">
        <v>0</v>
      </c>
      <c r="G470" s="82">
        <v>0</v>
      </c>
      <c r="H470" s="79">
        <v>0</v>
      </c>
      <c r="I470" s="80"/>
    </row>
    <row r="471" spans="1:9">
      <c r="A471" s="30"/>
      <c r="B471" s="77" t="s">
        <v>1754</v>
      </c>
      <c r="C471" s="79">
        <v>21</v>
      </c>
      <c r="D471" s="79">
        <v>21</v>
      </c>
      <c r="E471" s="82">
        <v>0</v>
      </c>
      <c r="F471" s="82">
        <v>0</v>
      </c>
      <c r="G471" s="82">
        <v>0</v>
      </c>
      <c r="H471" s="79">
        <v>0</v>
      </c>
      <c r="I471" s="80"/>
    </row>
    <row r="472" spans="1:9">
      <c r="A472" s="77"/>
      <c r="B472" s="84" t="s">
        <v>1755</v>
      </c>
      <c r="C472" s="79">
        <v>2</v>
      </c>
      <c r="D472" s="79">
        <v>2</v>
      </c>
      <c r="E472" s="82">
        <v>0</v>
      </c>
      <c r="F472" s="82">
        <v>0</v>
      </c>
      <c r="G472" s="82">
        <v>0</v>
      </c>
      <c r="H472" s="79">
        <v>0</v>
      </c>
      <c r="I472" s="80"/>
    </row>
    <row r="473" spans="1:9">
      <c r="A473" s="30"/>
      <c r="B473" s="77" t="s">
        <v>1756</v>
      </c>
      <c r="C473" s="79">
        <v>5</v>
      </c>
      <c r="D473" s="79">
        <v>5</v>
      </c>
      <c r="E473" s="82">
        <v>0</v>
      </c>
      <c r="F473" s="82">
        <v>0</v>
      </c>
      <c r="G473" s="82">
        <v>0</v>
      </c>
      <c r="H473" s="79">
        <v>0</v>
      </c>
      <c r="I473" s="80"/>
    </row>
    <row r="474" spans="1:9">
      <c r="A474" s="77"/>
      <c r="B474" s="84" t="s">
        <v>1757</v>
      </c>
      <c r="C474" s="79">
        <v>5</v>
      </c>
      <c r="D474" s="79">
        <v>5</v>
      </c>
      <c r="E474" s="82">
        <v>0</v>
      </c>
      <c r="F474" s="82">
        <v>0</v>
      </c>
      <c r="G474" s="82">
        <v>0</v>
      </c>
      <c r="H474" s="79">
        <v>0</v>
      </c>
      <c r="I474" s="80"/>
    </row>
    <row r="475" spans="1:9">
      <c r="A475" s="83">
        <v>302003</v>
      </c>
      <c r="B475" s="77" t="s">
        <v>1194</v>
      </c>
      <c r="C475" s="79">
        <v>596</v>
      </c>
      <c r="D475" s="79">
        <v>126</v>
      </c>
      <c r="E475" s="82">
        <v>0</v>
      </c>
      <c r="F475" s="82">
        <v>470</v>
      </c>
      <c r="G475" s="82">
        <v>0</v>
      </c>
      <c r="H475" s="79">
        <v>0</v>
      </c>
      <c r="I475" s="80"/>
    </row>
    <row r="476" spans="1:9">
      <c r="A476" s="77"/>
      <c r="B476" s="84" t="s">
        <v>1758</v>
      </c>
      <c r="C476" s="79">
        <v>210</v>
      </c>
      <c r="D476" s="79">
        <v>0</v>
      </c>
      <c r="E476" s="82">
        <v>0</v>
      </c>
      <c r="F476" s="82">
        <v>210</v>
      </c>
      <c r="G476" s="82">
        <v>0</v>
      </c>
      <c r="H476" s="79">
        <v>0</v>
      </c>
      <c r="I476" s="80"/>
    </row>
    <row r="477" spans="1:9">
      <c r="A477" s="77"/>
      <c r="B477" s="84" t="s">
        <v>1759</v>
      </c>
      <c r="C477" s="79">
        <v>260</v>
      </c>
      <c r="D477" s="79">
        <v>0</v>
      </c>
      <c r="E477" s="82">
        <v>0</v>
      </c>
      <c r="F477" s="82">
        <v>260</v>
      </c>
      <c r="G477" s="82">
        <v>0</v>
      </c>
      <c r="H477" s="79">
        <v>0</v>
      </c>
      <c r="I477" s="80"/>
    </row>
    <row r="478" spans="1:9">
      <c r="A478" s="77"/>
      <c r="B478" s="84" t="s">
        <v>1760</v>
      </c>
      <c r="C478" s="79">
        <v>126</v>
      </c>
      <c r="D478" s="79">
        <v>126</v>
      </c>
      <c r="E478" s="82">
        <v>0</v>
      </c>
      <c r="F478" s="82">
        <v>0</v>
      </c>
      <c r="G478" s="82">
        <v>0</v>
      </c>
      <c r="H478" s="79">
        <v>0</v>
      </c>
      <c r="I478" s="80"/>
    </row>
    <row r="479" spans="1:9">
      <c r="A479" s="78">
        <v>302004</v>
      </c>
      <c r="B479" s="30" t="s">
        <v>1195</v>
      </c>
      <c r="C479" s="79">
        <v>140</v>
      </c>
      <c r="D479" s="79">
        <v>140</v>
      </c>
      <c r="E479" s="82">
        <v>0</v>
      </c>
      <c r="F479" s="82">
        <v>0</v>
      </c>
      <c r="G479" s="82">
        <v>0</v>
      </c>
      <c r="H479" s="79">
        <v>0</v>
      </c>
      <c r="I479" s="80"/>
    </row>
    <row r="480" spans="1:9">
      <c r="A480" s="77"/>
      <c r="B480" s="84" t="s">
        <v>1761</v>
      </c>
      <c r="C480" s="79">
        <v>140</v>
      </c>
      <c r="D480" s="79">
        <v>140</v>
      </c>
      <c r="E480" s="82">
        <v>0</v>
      </c>
      <c r="F480" s="82">
        <v>0</v>
      </c>
      <c r="G480" s="82">
        <v>0</v>
      </c>
      <c r="H480" s="79">
        <v>0</v>
      </c>
      <c r="I480" s="80"/>
    </row>
    <row r="481" spans="1:9">
      <c r="A481" s="78">
        <v>302005</v>
      </c>
      <c r="B481" s="30" t="s">
        <v>1196</v>
      </c>
      <c r="C481" s="79">
        <v>40</v>
      </c>
      <c r="D481" s="79">
        <v>40</v>
      </c>
      <c r="E481" s="82">
        <v>0</v>
      </c>
      <c r="F481" s="82">
        <v>0</v>
      </c>
      <c r="G481" s="82">
        <v>0</v>
      </c>
      <c r="H481" s="79">
        <v>0</v>
      </c>
      <c r="I481" s="80"/>
    </row>
    <row r="482" spans="1:9">
      <c r="A482" s="30"/>
      <c r="B482" s="77" t="s">
        <v>1762</v>
      </c>
      <c r="C482" s="79">
        <v>40</v>
      </c>
      <c r="D482" s="79">
        <v>40</v>
      </c>
      <c r="E482" s="82">
        <v>0</v>
      </c>
      <c r="F482" s="82">
        <v>0</v>
      </c>
      <c r="G482" s="82">
        <v>0</v>
      </c>
      <c r="H482" s="79">
        <v>0</v>
      </c>
      <c r="I482" s="80"/>
    </row>
    <row r="483" spans="1:9">
      <c r="A483" s="78">
        <v>303001</v>
      </c>
      <c r="B483" s="30" t="s">
        <v>1197</v>
      </c>
      <c r="C483" s="79">
        <v>497</v>
      </c>
      <c r="D483" s="79">
        <v>497</v>
      </c>
      <c r="E483" s="82">
        <v>0</v>
      </c>
      <c r="F483" s="82">
        <v>0</v>
      </c>
      <c r="G483" s="82">
        <v>0</v>
      </c>
      <c r="H483" s="79">
        <v>0</v>
      </c>
      <c r="I483" s="80"/>
    </row>
    <row r="484" spans="1:9">
      <c r="A484" s="77"/>
      <c r="B484" s="84" t="s">
        <v>1763</v>
      </c>
      <c r="C484" s="79">
        <v>105</v>
      </c>
      <c r="D484" s="79">
        <v>105</v>
      </c>
      <c r="E484" s="82">
        <v>0</v>
      </c>
      <c r="F484" s="82">
        <v>0</v>
      </c>
      <c r="G484" s="82">
        <v>0</v>
      </c>
      <c r="H484" s="79">
        <v>0</v>
      </c>
      <c r="I484" s="80"/>
    </row>
    <row r="485" spans="1:9">
      <c r="A485" s="77"/>
      <c r="B485" s="84" t="s">
        <v>1764</v>
      </c>
      <c r="C485" s="79">
        <v>166</v>
      </c>
      <c r="D485" s="79">
        <v>166</v>
      </c>
      <c r="E485" s="82">
        <v>0</v>
      </c>
      <c r="F485" s="82">
        <v>0</v>
      </c>
      <c r="G485" s="82">
        <v>0</v>
      </c>
      <c r="H485" s="79">
        <v>0</v>
      </c>
      <c r="I485" s="80"/>
    </row>
    <row r="486" spans="1:9">
      <c r="A486" s="77"/>
      <c r="B486" s="84" t="s">
        <v>1765</v>
      </c>
      <c r="C486" s="79">
        <v>14</v>
      </c>
      <c r="D486" s="79">
        <v>14</v>
      </c>
      <c r="E486" s="82">
        <v>0</v>
      </c>
      <c r="F486" s="82">
        <v>0</v>
      </c>
      <c r="G486" s="82">
        <v>0</v>
      </c>
      <c r="H486" s="79">
        <v>0</v>
      </c>
      <c r="I486" s="80"/>
    </row>
    <row r="487" spans="1:9">
      <c r="A487" s="77"/>
      <c r="B487" s="84" t="s">
        <v>1766</v>
      </c>
      <c r="C487" s="79">
        <v>97</v>
      </c>
      <c r="D487" s="79">
        <v>97</v>
      </c>
      <c r="E487" s="82">
        <v>0</v>
      </c>
      <c r="F487" s="82">
        <v>0</v>
      </c>
      <c r="G487" s="82">
        <v>0</v>
      </c>
      <c r="H487" s="79">
        <v>0</v>
      </c>
      <c r="I487" s="80"/>
    </row>
    <row r="488" spans="1:9">
      <c r="A488" s="77"/>
      <c r="B488" s="84" t="s">
        <v>1767</v>
      </c>
      <c r="C488" s="79">
        <v>110</v>
      </c>
      <c r="D488" s="79">
        <v>110</v>
      </c>
      <c r="E488" s="82">
        <v>0</v>
      </c>
      <c r="F488" s="82">
        <v>0</v>
      </c>
      <c r="G488" s="82">
        <v>0</v>
      </c>
      <c r="H488" s="79">
        <v>0</v>
      </c>
      <c r="I488" s="80"/>
    </row>
    <row r="489" spans="1:9">
      <c r="A489" s="77"/>
      <c r="B489" s="84" t="s">
        <v>1768</v>
      </c>
      <c r="C489" s="79">
        <v>5</v>
      </c>
      <c r="D489" s="79">
        <v>5</v>
      </c>
      <c r="E489" s="82">
        <v>0</v>
      </c>
      <c r="F489" s="82">
        <v>0</v>
      </c>
      <c r="G489" s="82">
        <v>0</v>
      </c>
      <c r="H489" s="79">
        <v>0</v>
      </c>
      <c r="I489" s="80"/>
    </row>
    <row r="490" spans="1:9">
      <c r="A490" s="78">
        <v>304001</v>
      </c>
      <c r="B490" s="30" t="s">
        <v>1198</v>
      </c>
      <c r="C490" s="79">
        <v>104.5</v>
      </c>
      <c r="D490" s="79">
        <v>104.5</v>
      </c>
      <c r="E490" s="82">
        <v>0</v>
      </c>
      <c r="F490" s="82">
        <v>0</v>
      </c>
      <c r="G490" s="82">
        <v>0</v>
      </c>
      <c r="H490" s="79">
        <v>0</v>
      </c>
      <c r="I490" s="80"/>
    </row>
    <row r="491" spans="1:9">
      <c r="A491" s="77"/>
      <c r="B491" s="84" t="s">
        <v>1769</v>
      </c>
      <c r="C491" s="79">
        <v>1</v>
      </c>
      <c r="D491" s="79">
        <v>1</v>
      </c>
      <c r="E491" s="82">
        <v>0</v>
      </c>
      <c r="F491" s="82">
        <v>0</v>
      </c>
      <c r="G491" s="82">
        <v>0</v>
      </c>
      <c r="H491" s="79">
        <v>0</v>
      </c>
      <c r="I491" s="80"/>
    </row>
    <row r="492" spans="1:9">
      <c r="A492" s="77"/>
      <c r="B492" s="84" t="s">
        <v>1770</v>
      </c>
      <c r="C492" s="79">
        <v>6</v>
      </c>
      <c r="D492" s="79">
        <v>6</v>
      </c>
      <c r="E492" s="82">
        <v>0</v>
      </c>
      <c r="F492" s="82">
        <v>0</v>
      </c>
      <c r="G492" s="82">
        <v>0</v>
      </c>
      <c r="H492" s="79">
        <v>0</v>
      </c>
      <c r="I492" s="80"/>
    </row>
    <row r="493" spans="1:9">
      <c r="A493" s="30"/>
      <c r="B493" s="77" t="s">
        <v>1771</v>
      </c>
      <c r="C493" s="79">
        <v>30</v>
      </c>
      <c r="D493" s="79">
        <v>30</v>
      </c>
      <c r="E493" s="82">
        <v>0</v>
      </c>
      <c r="F493" s="82">
        <v>0</v>
      </c>
      <c r="G493" s="82">
        <v>0</v>
      </c>
      <c r="H493" s="79">
        <v>0</v>
      </c>
      <c r="I493" s="80"/>
    </row>
    <row r="494" spans="1:9">
      <c r="A494" s="77"/>
      <c r="B494" s="84" t="s">
        <v>1772</v>
      </c>
      <c r="C494" s="79">
        <v>6</v>
      </c>
      <c r="D494" s="79">
        <v>6</v>
      </c>
      <c r="E494" s="82">
        <v>0</v>
      </c>
      <c r="F494" s="82">
        <v>0</v>
      </c>
      <c r="G494" s="82">
        <v>0</v>
      </c>
      <c r="H494" s="79">
        <v>0</v>
      </c>
      <c r="I494" s="80"/>
    </row>
    <row r="495" spans="1:9">
      <c r="A495" s="77"/>
      <c r="B495" s="84" t="s">
        <v>1773</v>
      </c>
      <c r="C495" s="79">
        <v>17.5</v>
      </c>
      <c r="D495" s="79">
        <v>17.5</v>
      </c>
      <c r="E495" s="82">
        <v>0</v>
      </c>
      <c r="F495" s="82">
        <v>0</v>
      </c>
      <c r="G495" s="82">
        <v>0</v>
      </c>
      <c r="H495" s="79">
        <v>0</v>
      </c>
      <c r="I495" s="80"/>
    </row>
    <row r="496" spans="1:9">
      <c r="A496" s="77"/>
      <c r="B496" s="84" t="s">
        <v>1774</v>
      </c>
      <c r="C496" s="79">
        <v>7</v>
      </c>
      <c r="D496" s="79">
        <v>7</v>
      </c>
      <c r="E496" s="82">
        <v>0</v>
      </c>
      <c r="F496" s="82">
        <v>0</v>
      </c>
      <c r="G496" s="82">
        <v>0</v>
      </c>
      <c r="H496" s="79">
        <v>0</v>
      </c>
      <c r="I496" s="80"/>
    </row>
    <row r="497" spans="1:9">
      <c r="A497" s="77"/>
      <c r="B497" s="84" t="s">
        <v>1775</v>
      </c>
      <c r="C497" s="79">
        <v>27</v>
      </c>
      <c r="D497" s="79">
        <v>27</v>
      </c>
      <c r="E497" s="82">
        <v>0</v>
      </c>
      <c r="F497" s="82">
        <v>0</v>
      </c>
      <c r="G497" s="82">
        <v>0</v>
      </c>
      <c r="H497" s="79">
        <v>0</v>
      </c>
      <c r="I497" s="80"/>
    </row>
    <row r="498" spans="1:9">
      <c r="A498" s="77"/>
      <c r="B498" s="84" t="s">
        <v>1776</v>
      </c>
      <c r="C498" s="79">
        <v>10</v>
      </c>
      <c r="D498" s="79">
        <v>10</v>
      </c>
      <c r="E498" s="82">
        <v>0</v>
      </c>
      <c r="F498" s="82">
        <v>0</v>
      </c>
      <c r="G498" s="82">
        <v>0</v>
      </c>
      <c r="H498" s="79">
        <v>0</v>
      </c>
      <c r="I498" s="80"/>
    </row>
    <row r="499" spans="1:9">
      <c r="A499" s="78">
        <v>304002</v>
      </c>
      <c r="B499" s="30" t="s">
        <v>1199</v>
      </c>
      <c r="C499" s="79">
        <v>195</v>
      </c>
      <c r="D499" s="79">
        <v>195</v>
      </c>
      <c r="E499" s="82">
        <v>0</v>
      </c>
      <c r="F499" s="82">
        <v>0</v>
      </c>
      <c r="G499" s="82">
        <v>0</v>
      </c>
      <c r="H499" s="79">
        <v>0</v>
      </c>
      <c r="I499" s="80"/>
    </row>
    <row r="500" spans="1:9">
      <c r="A500" s="77"/>
      <c r="B500" s="84" t="s">
        <v>1777</v>
      </c>
      <c r="C500" s="79">
        <v>29</v>
      </c>
      <c r="D500" s="79">
        <v>29</v>
      </c>
      <c r="E500" s="82">
        <v>0</v>
      </c>
      <c r="F500" s="82">
        <v>0</v>
      </c>
      <c r="G500" s="82">
        <v>0</v>
      </c>
      <c r="H500" s="79">
        <v>0</v>
      </c>
      <c r="I500" s="80"/>
    </row>
    <row r="501" spans="1:9">
      <c r="A501" s="77"/>
      <c r="B501" s="84" t="s">
        <v>1778</v>
      </c>
      <c r="C501" s="79">
        <v>63</v>
      </c>
      <c r="D501" s="79">
        <v>63</v>
      </c>
      <c r="E501" s="82">
        <v>0</v>
      </c>
      <c r="F501" s="82">
        <v>0</v>
      </c>
      <c r="G501" s="82">
        <v>0</v>
      </c>
      <c r="H501" s="79">
        <v>0</v>
      </c>
      <c r="I501" s="80"/>
    </row>
    <row r="502" spans="1:9">
      <c r="A502" s="77"/>
      <c r="B502" s="84" t="s">
        <v>1779</v>
      </c>
      <c r="C502" s="79">
        <v>6</v>
      </c>
      <c r="D502" s="79">
        <v>6</v>
      </c>
      <c r="E502" s="82">
        <v>0</v>
      </c>
      <c r="F502" s="82">
        <v>0</v>
      </c>
      <c r="G502" s="82">
        <v>0</v>
      </c>
      <c r="H502" s="79">
        <v>0</v>
      </c>
      <c r="I502" s="80"/>
    </row>
    <row r="503" spans="1:9">
      <c r="A503" s="77"/>
      <c r="B503" s="84" t="s">
        <v>1780</v>
      </c>
      <c r="C503" s="79">
        <v>2</v>
      </c>
      <c r="D503" s="79">
        <v>2</v>
      </c>
      <c r="E503" s="82">
        <v>0</v>
      </c>
      <c r="F503" s="82">
        <v>0</v>
      </c>
      <c r="G503" s="82">
        <v>0</v>
      </c>
      <c r="H503" s="79">
        <v>0</v>
      </c>
      <c r="I503" s="80"/>
    </row>
    <row r="504" spans="1:9">
      <c r="A504" s="30"/>
      <c r="B504" s="77" t="s">
        <v>1781</v>
      </c>
      <c r="C504" s="79">
        <v>15</v>
      </c>
      <c r="D504" s="79">
        <v>15</v>
      </c>
      <c r="E504" s="82">
        <v>0</v>
      </c>
      <c r="F504" s="82">
        <v>0</v>
      </c>
      <c r="G504" s="82">
        <v>0</v>
      </c>
      <c r="H504" s="79">
        <v>0</v>
      </c>
      <c r="I504" s="80"/>
    </row>
    <row r="505" spans="1:9">
      <c r="A505" s="77"/>
      <c r="B505" s="84" t="s">
        <v>1782</v>
      </c>
      <c r="C505" s="79">
        <v>8</v>
      </c>
      <c r="D505" s="79">
        <v>8</v>
      </c>
      <c r="E505" s="82">
        <v>0</v>
      </c>
      <c r="F505" s="82">
        <v>0</v>
      </c>
      <c r="G505" s="82">
        <v>0</v>
      </c>
      <c r="H505" s="79">
        <v>0</v>
      </c>
      <c r="I505" s="80"/>
    </row>
    <row r="506" spans="1:9">
      <c r="A506" s="77"/>
      <c r="B506" s="84" t="s">
        <v>1783</v>
      </c>
      <c r="C506" s="79">
        <v>3</v>
      </c>
      <c r="D506" s="79">
        <v>3</v>
      </c>
      <c r="E506" s="82">
        <v>0</v>
      </c>
      <c r="F506" s="82">
        <v>0</v>
      </c>
      <c r="G506" s="82">
        <v>0</v>
      </c>
      <c r="H506" s="79">
        <v>0</v>
      </c>
      <c r="I506" s="80"/>
    </row>
    <row r="507" spans="1:9">
      <c r="A507" s="77"/>
      <c r="B507" s="84" t="s">
        <v>1784</v>
      </c>
      <c r="C507" s="79">
        <v>31</v>
      </c>
      <c r="D507" s="79">
        <v>31</v>
      </c>
      <c r="E507" s="82">
        <v>0</v>
      </c>
      <c r="F507" s="82">
        <v>0</v>
      </c>
      <c r="G507" s="82">
        <v>0</v>
      </c>
      <c r="H507" s="79">
        <v>0</v>
      </c>
      <c r="I507" s="80"/>
    </row>
    <row r="508" spans="1:9">
      <c r="A508" s="77"/>
      <c r="B508" s="84" t="s">
        <v>1785</v>
      </c>
      <c r="C508" s="79">
        <v>10</v>
      </c>
      <c r="D508" s="79">
        <v>10</v>
      </c>
      <c r="E508" s="82">
        <v>0</v>
      </c>
      <c r="F508" s="82">
        <v>0</v>
      </c>
      <c r="G508" s="82">
        <v>0</v>
      </c>
      <c r="H508" s="79">
        <v>0</v>
      </c>
      <c r="I508" s="80"/>
    </row>
    <row r="509" spans="1:9">
      <c r="A509" s="77"/>
      <c r="B509" s="84" t="s">
        <v>1786</v>
      </c>
      <c r="C509" s="79">
        <v>8</v>
      </c>
      <c r="D509" s="79">
        <v>8</v>
      </c>
      <c r="E509" s="82">
        <v>0</v>
      </c>
      <c r="F509" s="82">
        <v>0</v>
      </c>
      <c r="G509" s="82">
        <v>0</v>
      </c>
      <c r="H509" s="79">
        <v>0</v>
      </c>
      <c r="I509" s="80"/>
    </row>
    <row r="510" spans="1:9">
      <c r="A510" s="77"/>
      <c r="B510" s="84" t="s">
        <v>1787</v>
      </c>
      <c r="C510" s="79">
        <v>20</v>
      </c>
      <c r="D510" s="79">
        <v>20</v>
      </c>
      <c r="E510" s="82">
        <v>0</v>
      </c>
      <c r="F510" s="82">
        <v>0</v>
      </c>
      <c r="G510" s="82">
        <v>0</v>
      </c>
      <c r="H510" s="79">
        <v>0</v>
      </c>
      <c r="I510" s="80"/>
    </row>
    <row r="511" spans="1:9">
      <c r="A511" s="78">
        <v>304003</v>
      </c>
      <c r="B511" s="30" t="s">
        <v>1200</v>
      </c>
      <c r="C511" s="79">
        <v>55</v>
      </c>
      <c r="D511" s="79">
        <v>55</v>
      </c>
      <c r="E511" s="82">
        <v>0</v>
      </c>
      <c r="F511" s="82">
        <v>0</v>
      </c>
      <c r="G511" s="82">
        <v>0</v>
      </c>
      <c r="H511" s="79">
        <v>0</v>
      </c>
      <c r="I511" s="80"/>
    </row>
    <row r="512" spans="1:9">
      <c r="A512" s="77"/>
      <c r="B512" s="84" t="s">
        <v>1788</v>
      </c>
      <c r="C512" s="79">
        <v>8</v>
      </c>
      <c r="D512" s="79">
        <v>8</v>
      </c>
      <c r="E512" s="82">
        <v>0</v>
      </c>
      <c r="F512" s="82">
        <v>0</v>
      </c>
      <c r="G512" s="82">
        <v>0</v>
      </c>
      <c r="H512" s="79">
        <v>0</v>
      </c>
      <c r="I512" s="80"/>
    </row>
    <row r="513" spans="1:9">
      <c r="A513" s="77"/>
      <c r="B513" s="84" t="s">
        <v>1789</v>
      </c>
      <c r="C513" s="79">
        <v>2</v>
      </c>
      <c r="D513" s="79">
        <v>2</v>
      </c>
      <c r="E513" s="82">
        <v>0</v>
      </c>
      <c r="F513" s="82">
        <v>0</v>
      </c>
      <c r="G513" s="82">
        <v>0</v>
      </c>
      <c r="H513" s="79">
        <v>0</v>
      </c>
      <c r="I513" s="80"/>
    </row>
    <row r="514" ht="28" customHeight="1" spans="1:9">
      <c r="A514" s="77"/>
      <c r="B514" s="90" t="s">
        <v>1790</v>
      </c>
      <c r="C514" s="79">
        <v>10</v>
      </c>
      <c r="D514" s="79">
        <v>10</v>
      </c>
      <c r="E514" s="82">
        <v>0</v>
      </c>
      <c r="F514" s="82">
        <v>0</v>
      </c>
      <c r="G514" s="82">
        <v>0</v>
      </c>
      <c r="H514" s="79">
        <v>0</v>
      </c>
      <c r="I514" s="80"/>
    </row>
    <row r="515" spans="1:9">
      <c r="A515" s="30"/>
      <c r="B515" s="77" t="s">
        <v>1791</v>
      </c>
      <c r="C515" s="79">
        <v>2</v>
      </c>
      <c r="D515" s="79">
        <v>2</v>
      </c>
      <c r="E515" s="82">
        <v>0</v>
      </c>
      <c r="F515" s="82">
        <v>0</v>
      </c>
      <c r="G515" s="82">
        <v>0</v>
      </c>
      <c r="H515" s="79">
        <v>0</v>
      </c>
      <c r="I515" s="80"/>
    </row>
    <row r="516" spans="1:9">
      <c r="A516" s="77"/>
      <c r="B516" s="84" t="s">
        <v>1792</v>
      </c>
      <c r="C516" s="79">
        <v>3</v>
      </c>
      <c r="D516" s="79">
        <v>3</v>
      </c>
      <c r="E516" s="82">
        <v>0</v>
      </c>
      <c r="F516" s="82">
        <v>0</v>
      </c>
      <c r="G516" s="82">
        <v>0</v>
      </c>
      <c r="H516" s="79">
        <v>0</v>
      </c>
      <c r="I516" s="80"/>
    </row>
    <row r="517" spans="1:9">
      <c r="A517" s="77"/>
      <c r="B517" s="84" t="s">
        <v>1793</v>
      </c>
      <c r="C517" s="79">
        <v>10</v>
      </c>
      <c r="D517" s="79">
        <v>10</v>
      </c>
      <c r="E517" s="82">
        <v>0</v>
      </c>
      <c r="F517" s="82">
        <v>0</v>
      </c>
      <c r="G517" s="82">
        <v>0</v>
      </c>
      <c r="H517" s="79">
        <v>0</v>
      </c>
      <c r="I517" s="80"/>
    </row>
    <row r="518" ht="29" customHeight="1" spans="1:9">
      <c r="A518" s="77"/>
      <c r="B518" s="90" t="s">
        <v>1794</v>
      </c>
      <c r="C518" s="79">
        <v>5</v>
      </c>
      <c r="D518" s="79">
        <v>5</v>
      </c>
      <c r="E518" s="82">
        <v>0</v>
      </c>
      <c r="F518" s="82">
        <v>0</v>
      </c>
      <c r="G518" s="82">
        <v>0</v>
      </c>
      <c r="H518" s="79">
        <v>0</v>
      </c>
      <c r="I518" s="80"/>
    </row>
    <row r="519" spans="1:9">
      <c r="A519" s="77"/>
      <c r="B519" s="84" t="s">
        <v>1795</v>
      </c>
      <c r="C519" s="79">
        <v>5</v>
      </c>
      <c r="D519" s="79">
        <v>5</v>
      </c>
      <c r="E519" s="82">
        <v>0</v>
      </c>
      <c r="F519" s="82">
        <v>0</v>
      </c>
      <c r="G519" s="82">
        <v>0</v>
      </c>
      <c r="H519" s="79">
        <v>0</v>
      </c>
      <c r="I519" s="80"/>
    </row>
    <row r="520" spans="1:9">
      <c r="A520" s="30"/>
      <c r="B520" s="77" t="s">
        <v>1796</v>
      </c>
      <c r="C520" s="79">
        <v>5</v>
      </c>
      <c r="D520" s="79">
        <v>5</v>
      </c>
      <c r="E520" s="82">
        <v>0</v>
      </c>
      <c r="F520" s="82">
        <v>0</v>
      </c>
      <c r="G520" s="82">
        <v>0</v>
      </c>
      <c r="H520" s="79">
        <v>0</v>
      </c>
      <c r="I520" s="80"/>
    </row>
    <row r="521" spans="1:9">
      <c r="A521" s="77"/>
      <c r="B521" s="84" t="s">
        <v>1797</v>
      </c>
      <c r="C521" s="79">
        <v>5</v>
      </c>
      <c r="D521" s="79">
        <v>5</v>
      </c>
      <c r="E521" s="82">
        <v>0</v>
      </c>
      <c r="F521" s="82">
        <v>0</v>
      </c>
      <c r="G521" s="82">
        <v>0</v>
      </c>
      <c r="H521" s="79">
        <v>0</v>
      </c>
      <c r="I521" s="80"/>
    </row>
    <row r="522" spans="1:9">
      <c r="A522" s="83">
        <v>304004</v>
      </c>
      <c r="B522" s="77" t="s">
        <v>1201</v>
      </c>
      <c r="C522" s="79">
        <v>47</v>
      </c>
      <c r="D522" s="79">
        <v>47</v>
      </c>
      <c r="E522" s="82">
        <v>0</v>
      </c>
      <c r="F522" s="82">
        <v>0</v>
      </c>
      <c r="G522" s="82">
        <v>0</v>
      </c>
      <c r="H522" s="79">
        <v>0</v>
      </c>
      <c r="I522" s="80"/>
    </row>
    <row r="523" spans="1:9">
      <c r="A523" s="77"/>
      <c r="B523" s="84" t="s">
        <v>1755</v>
      </c>
      <c r="C523" s="79">
        <v>10</v>
      </c>
      <c r="D523" s="79">
        <v>10</v>
      </c>
      <c r="E523" s="82">
        <v>0</v>
      </c>
      <c r="F523" s="82">
        <v>0</v>
      </c>
      <c r="G523" s="82">
        <v>0</v>
      </c>
      <c r="H523" s="79">
        <v>0</v>
      </c>
      <c r="I523" s="80"/>
    </row>
    <row r="524" spans="1:9">
      <c r="A524" s="77"/>
      <c r="B524" s="84" t="s">
        <v>1798</v>
      </c>
      <c r="C524" s="79">
        <v>2</v>
      </c>
      <c r="D524" s="79">
        <v>2</v>
      </c>
      <c r="E524" s="82">
        <v>0</v>
      </c>
      <c r="F524" s="82">
        <v>0</v>
      </c>
      <c r="G524" s="82">
        <v>0</v>
      </c>
      <c r="H524" s="79">
        <v>0</v>
      </c>
      <c r="I524" s="80"/>
    </row>
    <row r="525" spans="1:9">
      <c r="A525" s="77"/>
      <c r="B525" s="84" t="s">
        <v>1799</v>
      </c>
      <c r="C525" s="79">
        <v>15</v>
      </c>
      <c r="D525" s="79">
        <v>15</v>
      </c>
      <c r="E525" s="82">
        <v>0</v>
      </c>
      <c r="F525" s="82">
        <v>0</v>
      </c>
      <c r="G525" s="82">
        <v>0</v>
      </c>
      <c r="H525" s="79">
        <v>0</v>
      </c>
      <c r="I525" s="80"/>
    </row>
    <row r="526" spans="1:9">
      <c r="A526" s="77"/>
      <c r="B526" s="84" t="s">
        <v>1800</v>
      </c>
      <c r="C526" s="79">
        <v>20</v>
      </c>
      <c r="D526" s="79">
        <v>20</v>
      </c>
      <c r="E526" s="82">
        <v>0</v>
      </c>
      <c r="F526" s="82">
        <v>0</v>
      </c>
      <c r="G526" s="82">
        <v>0</v>
      </c>
      <c r="H526" s="79">
        <v>0</v>
      </c>
      <c r="I526" s="80"/>
    </row>
    <row r="527" spans="1:9">
      <c r="A527" s="78">
        <v>304005</v>
      </c>
      <c r="B527" s="30" t="s">
        <v>1202</v>
      </c>
      <c r="C527" s="79">
        <v>17</v>
      </c>
      <c r="D527" s="79">
        <v>17</v>
      </c>
      <c r="E527" s="82">
        <v>0</v>
      </c>
      <c r="F527" s="82">
        <v>0</v>
      </c>
      <c r="G527" s="82">
        <v>0</v>
      </c>
      <c r="H527" s="79">
        <v>0</v>
      </c>
      <c r="I527" s="80"/>
    </row>
    <row r="528" spans="1:9">
      <c r="A528" s="77"/>
      <c r="B528" s="84" t="s">
        <v>1801</v>
      </c>
      <c r="C528" s="79">
        <v>17</v>
      </c>
      <c r="D528" s="79">
        <v>17</v>
      </c>
      <c r="E528" s="82">
        <v>0</v>
      </c>
      <c r="F528" s="82">
        <v>0</v>
      </c>
      <c r="G528" s="82">
        <v>0</v>
      </c>
      <c r="H528" s="79">
        <v>0</v>
      </c>
      <c r="I528" s="80"/>
    </row>
    <row r="529" spans="1:9">
      <c r="A529" s="78">
        <v>305001</v>
      </c>
      <c r="B529" s="30" t="s">
        <v>1203</v>
      </c>
      <c r="C529" s="79">
        <v>584.12</v>
      </c>
      <c r="D529" s="79">
        <v>584.12</v>
      </c>
      <c r="E529" s="82">
        <v>0</v>
      </c>
      <c r="F529" s="82">
        <v>0</v>
      </c>
      <c r="G529" s="82">
        <v>0</v>
      </c>
      <c r="H529" s="79">
        <v>0</v>
      </c>
      <c r="I529" s="80"/>
    </row>
    <row r="530" spans="1:9">
      <c r="A530" s="77"/>
      <c r="B530" s="84" t="s">
        <v>1802</v>
      </c>
      <c r="C530" s="79">
        <v>20</v>
      </c>
      <c r="D530" s="79">
        <v>20</v>
      </c>
      <c r="E530" s="82">
        <v>0</v>
      </c>
      <c r="F530" s="82">
        <v>0</v>
      </c>
      <c r="G530" s="82">
        <v>0</v>
      </c>
      <c r="H530" s="79">
        <v>0</v>
      </c>
      <c r="I530" s="80"/>
    </row>
    <row r="531" spans="1:9">
      <c r="A531" s="77"/>
      <c r="B531" s="84" t="s">
        <v>1803</v>
      </c>
      <c r="C531" s="79">
        <v>9</v>
      </c>
      <c r="D531" s="79">
        <v>9</v>
      </c>
      <c r="E531" s="82">
        <v>0</v>
      </c>
      <c r="F531" s="82">
        <v>0</v>
      </c>
      <c r="G531" s="82">
        <v>0</v>
      </c>
      <c r="H531" s="79">
        <v>0</v>
      </c>
      <c r="I531" s="80"/>
    </row>
    <row r="532" spans="1:9">
      <c r="A532" s="77"/>
      <c r="B532" s="84" t="s">
        <v>1804</v>
      </c>
      <c r="C532" s="79">
        <v>10</v>
      </c>
      <c r="D532" s="79">
        <v>10</v>
      </c>
      <c r="E532" s="82">
        <v>0</v>
      </c>
      <c r="F532" s="82">
        <v>0</v>
      </c>
      <c r="G532" s="82">
        <v>0</v>
      </c>
      <c r="H532" s="79">
        <v>0</v>
      </c>
      <c r="I532" s="80"/>
    </row>
    <row r="533" spans="1:9">
      <c r="A533" s="77"/>
      <c r="B533" s="84" t="s">
        <v>1805</v>
      </c>
      <c r="C533" s="79">
        <v>45</v>
      </c>
      <c r="D533" s="79">
        <v>45</v>
      </c>
      <c r="E533" s="82">
        <v>0</v>
      </c>
      <c r="F533" s="82">
        <v>0</v>
      </c>
      <c r="G533" s="82">
        <v>0</v>
      </c>
      <c r="H533" s="79">
        <v>0</v>
      </c>
      <c r="I533" s="80"/>
    </row>
    <row r="534" spans="1:9">
      <c r="A534" s="77"/>
      <c r="B534" s="84" t="s">
        <v>1806</v>
      </c>
      <c r="C534" s="79">
        <v>218.12</v>
      </c>
      <c r="D534" s="79">
        <v>218.12</v>
      </c>
      <c r="E534" s="82">
        <v>0</v>
      </c>
      <c r="F534" s="82">
        <v>0</v>
      </c>
      <c r="G534" s="82">
        <v>0</v>
      </c>
      <c r="H534" s="79">
        <v>0</v>
      </c>
      <c r="I534" s="80"/>
    </row>
    <row r="535" spans="1:9">
      <c r="A535" s="77"/>
      <c r="B535" s="84" t="s">
        <v>1807</v>
      </c>
      <c r="C535" s="79">
        <v>4</v>
      </c>
      <c r="D535" s="79">
        <v>4</v>
      </c>
      <c r="E535" s="82">
        <v>0</v>
      </c>
      <c r="F535" s="82">
        <v>0</v>
      </c>
      <c r="G535" s="82">
        <v>0</v>
      </c>
      <c r="H535" s="79">
        <v>0</v>
      </c>
      <c r="I535" s="80"/>
    </row>
    <row r="536" spans="1:9">
      <c r="A536" s="77"/>
      <c r="B536" s="84" t="s">
        <v>1808</v>
      </c>
      <c r="C536" s="79">
        <v>15</v>
      </c>
      <c r="D536" s="79">
        <v>15</v>
      </c>
      <c r="E536" s="82">
        <v>0</v>
      </c>
      <c r="F536" s="82">
        <v>0</v>
      </c>
      <c r="G536" s="82">
        <v>0</v>
      </c>
      <c r="H536" s="79">
        <v>0</v>
      </c>
      <c r="I536" s="80"/>
    </row>
    <row r="537" spans="1:9">
      <c r="A537" s="30"/>
      <c r="B537" s="77" t="s">
        <v>1809</v>
      </c>
      <c r="C537" s="79">
        <v>8</v>
      </c>
      <c r="D537" s="79">
        <v>8</v>
      </c>
      <c r="E537" s="82">
        <v>0</v>
      </c>
      <c r="F537" s="82">
        <v>0</v>
      </c>
      <c r="G537" s="82">
        <v>0</v>
      </c>
      <c r="H537" s="79">
        <v>0</v>
      </c>
      <c r="I537" s="80"/>
    </row>
    <row r="538" spans="1:9">
      <c r="A538" s="77"/>
      <c r="B538" s="84" t="s">
        <v>1810</v>
      </c>
      <c r="C538" s="79">
        <v>3</v>
      </c>
      <c r="D538" s="79">
        <v>3</v>
      </c>
      <c r="E538" s="82">
        <v>0</v>
      </c>
      <c r="F538" s="82">
        <v>0</v>
      </c>
      <c r="G538" s="82">
        <v>0</v>
      </c>
      <c r="H538" s="79">
        <v>0</v>
      </c>
      <c r="I538" s="80"/>
    </row>
    <row r="539" spans="1:9">
      <c r="A539" s="77"/>
      <c r="B539" s="84" t="s">
        <v>1811</v>
      </c>
      <c r="C539" s="79">
        <v>80</v>
      </c>
      <c r="D539" s="79">
        <v>80</v>
      </c>
      <c r="E539" s="82">
        <v>0</v>
      </c>
      <c r="F539" s="82">
        <v>0</v>
      </c>
      <c r="G539" s="82">
        <v>0</v>
      </c>
      <c r="H539" s="79">
        <v>0</v>
      </c>
      <c r="I539" s="80"/>
    </row>
    <row r="540" spans="1:9">
      <c r="A540" s="77"/>
      <c r="B540" s="84" t="s">
        <v>1812</v>
      </c>
      <c r="C540" s="79">
        <v>15</v>
      </c>
      <c r="D540" s="79">
        <v>15</v>
      </c>
      <c r="E540" s="82">
        <v>0</v>
      </c>
      <c r="F540" s="82">
        <v>0</v>
      </c>
      <c r="G540" s="82">
        <v>0</v>
      </c>
      <c r="H540" s="79">
        <v>0</v>
      </c>
      <c r="I540" s="80"/>
    </row>
    <row r="541" spans="1:9">
      <c r="A541" s="30"/>
      <c r="B541" s="77" t="s">
        <v>1813</v>
      </c>
      <c r="C541" s="79">
        <v>30</v>
      </c>
      <c r="D541" s="79">
        <v>30</v>
      </c>
      <c r="E541" s="82">
        <v>0</v>
      </c>
      <c r="F541" s="82">
        <v>0</v>
      </c>
      <c r="G541" s="82">
        <v>0</v>
      </c>
      <c r="H541" s="79">
        <v>0</v>
      </c>
      <c r="I541" s="80"/>
    </row>
    <row r="542" spans="1:9">
      <c r="A542" s="77"/>
      <c r="B542" s="84" t="s">
        <v>1814</v>
      </c>
      <c r="C542" s="79">
        <v>100</v>
      </c>
      <c r="D542" s="79">
        <v>100</v>
      </c>
      <c r="E542" s="82">
        <v>0</v>
      </c>
      <c r="F542" s="82">
        <v>0</v>
      </c>
      <c r="G542" s="82">
        <v>0</v>
      </c>
      <c r="H542" s="79">
        <v>0</v>
      </c>
      <c r="I542" s="80"/>
    </row>
    <row r="543" spans="1:9">
      <c r="A543" s="77"/>
      <c r="B543" s="84" t="s">
        <v>1815</v>
      </c>
      <c r="C543" s="79">
        <v>10</v>
      </c>
      <c r="D543" s="79">
        <v>10</v>
      </c>
      <c r="E543" s="82">
        <v>0</v>
      </c>
      <c r="F543" s="82">
        <v>0</v>
      </c>
      <c r="G543" s="82">
        <v>0</v>
      </c>
      <c r="H543" s="79">
        <v>0</v>
      </c>
      <c r="I543" s="80"/>
    </row>
    <row r="544" spans="1:9">
      <c r="A544" s="77"/>
      <c r="B544" s="84" t="s">
        <v>1816</v>
      </c>
      <c r="C544" s="79">
        <v>5</v>
      </c>
      <c r="D544" s="79">
        <v>5</v>
      </c>
      <c r="E544" s="82">
        <v>0</v>
      </c>
      <c r="F544" s="82">
        <v>0</v>
      </c>
      <c r="G544" s="82">
        <v>0</v>
      </c>
      <c r="H544" s="79">
        <v>0</v>
      </c>
      <c r="I544" s="80"/>
    </row>
    <row r="545" spans="1:9">
      <c r="A545" s="77"/>
      <c r="B545" s="84" t="s">
        <v>1817</v>
      </c>
      <c r="C545" s="79">
        <v>12</v>
      </c>
      <c r="D545" s="79">
        <v>12</v>
      </c>
      <c r="E545" s="82">
        <v>0</v>
      </c>
      <c r="F545" s="82">
        <v>0</v>
      </c>
      <c r="G545" s="82">
        <v>0</v>
      </c>
      <c r="H545" s="79">
        <v>0</v>
      </c>
      <c r="I545" s="80"/>
    </row>
    <row r="546" spans="1:9">
      <c r="A546" s="83">
        <v>305002</v>
      </c>
      <c r="B546" s="77" t="s">
        <v>1204</v>
      </c>
      <c r="C546" s="79">
        <v>19.2</v>
      </c>
      <c r="D546" s="79">
        <v>19.2</v>
      </c>
      <c r="E546" s="82">
        <v>0</v>
      </c>
      <c r="F546" s="82">
        <v>0</v>
      </c>
      <c r="G546" s="82">
        <v>0</v>
      </c>
      <c r="H546" s="79">
        <v>0</v>
      </c>
      <c r="I546" s="80"/>
    </row>
    <row r="547" spans="1:9">
      <c r="A547" s="77"/>
      <c r="B547" s="84" t="s">
        <v>1818</v>
      </c>
      <c r="C547" s="79">
        <v>6.4</v>
      </c>
      <c r="D547" s="79">
        <v>6.4</v>
      </c>
      <c r="E547" s="82">
        <v>0</v>
      </c>
      <c r="F547" s="82">
        <v>0</v>
      </c>
      <c r="G547" s="82">
        <v>0</v>
      </c>
      <c r="H547" s="79">
        <v>0</v>
      </c>
      <c r="I547" s="80"/>
    </row>
    <row r="548" spans="1:9">
      <c r="A548" s="77"/>
      <c r="B548" s="84" t="s">
        <v>1819</v>
      </c>
      <c r="C548" s="79">
        <v>8</v>
      </c>
      <c r="D548" s="79">
        <v>8</v>
      </c>
      <c r="E548" s="82">
        <v>0</v>
      </c>
      <c r="F548" s="82">
        <v>0</v>
      </c>
      <c r="G548" s="82">
        <v>0</v>
      </c>
      <c r="H548" s="79">
        <v>0</v>
      </c>
      <c r="I548" s="80"/>
    </row>
    <row r="549" spans="1:9">
      <c r="A549" s="77"/>
      <c r="B549" s="84" t="s">
        <v>1820</v>
      </c>
      <c r="C549" s="79">
        <v>4.8</v>
      </c>
      <c r="D549" s="79">
        <v>4.8</v>
      </c>
      <c r="E549" s="82">
        <v>0</v>
      </c>
      <c r="F549" s="82">
        <v>0</v>
      </c>
      <c r="G549" s="82">
        <v>0</v>
      </c>
      <c r="H549" s="79">
        <v>0</v>
      </c>
      <c r="I549" s="80"/>
    </row>
    <row r="550" spans="1:9">
      <c r="A550" s="83">
        <v>305004</v>
      </c>
      <c r="B550" s="77" t="s">
        <v>1205</v>
      </c>
      <c r="C550" s="79">
        <v>1700</v>
      </c>
      <c r="D550" s="79">
        <v>1700</v>
      </c>
      <c r="E550" s="82">
        <v>0</v>
      </c>
      <c r="F550" s="82">
        <v>0</v>
      </c>
      <c r="G550" s="82">
        <v>0</v>
      </c>
      <c r="H550" s="79">
        <v>0</v>
      </c>
      <c r="I550" s="80"/>
    </row>
    <row r="551" spans="1:9">
      <c r="A551" s="77"/>
      <c r="B551" s="84" t="s">
        <v>1821</v>
      </c>
      <c r="C551" s="79">
        <v>500</v>
      </c>
      <c r="D551" s="79">
        <v>500</v>
      </c>
      <c r="E551" s="82">
        <v>0</v>
      </c>
      <c r="F551" s="82">
        <v>0</v>
      </c>
      <c r="G551" s="82">
        <v>0</v>
      </c>
      <c r="H551" s="79">
        <v>0</v>
      </c>
      <c r="I551" s="80"/>
    </row>
    <row r="552" spans="1:9">
      <c r="A552" s="77"/>
      <c r="B552" s="84" t="s">
        <v>1822</v>
      </c>
      <c r="C552" s="79">
        <v>5</v>
      </c>
      <c r="D552" s="79">
        <v>5</v>
      </c>
      <c r="E552" s="82">
        <v>0</v>
      </c>
      <c r="F552" s="82">
        <v>0</v>
      </c>
      <c r="G552" s="82">
        <v>0</v>
      </c>
      <c r="H552" s="79">
        <v>0</v>
      </c>
      <c r="I552" s="80"/>
    </row>
    <row r="553" spans="1:9">
      <c r="A553" s="77"/>
      <c r="B553" s="84" t="s">
        <v>1823</v>
      </c>
      <c r="C553" s="79">
        <v>600</v>
      </c>
      <c r="D553" s="79">
        <v>600</v>
      </c>
      <c r="E553" s="82">
        <v>0</v>
      </c>
      <c r="F553" s="82">
        <v>0</v>
      </c>
      <c r="G553" s="82">
        <v>0</v>
      </c>
      <c r="H553" s="79">
        <v>0</v>
      </c>
      <c r="I553" s="80"/>
    </row>
    <row r="554" s="57" customFormat="1" spans="1:9">
      <c r="A554" s="91"/>
      <c r="B554" s="92" t="s">
        <v>1824</v>
      </c>
      <c r="C554" s="93">
        <v>555</v>
      </c>
      <c r="D554" s="93">
        <v>555</v>
      </c>
      <c r="E554" s="94">
        <v>0</v>
      </c>
      <c r="F554" s="94">
        <v>0</v>
      </c>
      <c r="G554" s="94">
        <v>0</v>
      </c>
      <c r="H554" s="93">
        <v>0</v>
      </c>
      <c r="I554" s="98"/>
    </row>
    <row r="555" s="57" customFormat="1" spans="1:9">
      <c r="A555" s="92"/>
      <c r="B555" s="95" t="s">
        <v>1825</v>
      </c>
      <c r="C555" s="93">
        <v>40</v>
      </c>
      <c r="D555" s="93">
        <v>40</v>
      </c>
      <c r="E555" s="94">
        <v>0</v>
      </c>
      <c r="F555" s="94">
        <v>0</v>
      </c>
      <c r="G555" s="94">
        <v>0</v>
      </c>
      <c r="H555" s="93">
        <v>0</v>
      </c>
      <c r="I555" s="98"/>
    </row>
    <row r="556" spans="1:9">
      <c r="A556" s="83">
        <v>305005</v>
      </c>
      <c r="B556" s="77" t="s">
        <v>1206</v>
      </c>
      <c r="C556" s="79">
        <v>1113</v>
      </c>
      <c r="D556" s="79">
        <v>1113</v>
      </c>
      <c r="E556" s="82">
        <v>0</v>
      </c>
      <c r="F556" s="82">
        <v>0</v>
      </c>
      <c r="G556" s="82">
        <v>0</v>
      </c>
      <c r="H556" s="79">
        <v>0</v>
      </c>
      <c r="I556" s="80"/>
    </row>
    <row r="557" spans="1:9">
      <c r="A557" s="77"/>
      <c r="B557" s="84" t="s">
        <v>1826</v>
      </c>
      <c r="C557" s="79">
        <v>710</v>
      </c>
      <c r="D557" s="79">
        <v>710</v>
      </c>
      <c r="E557" s="82">
        <v>0</v>
      </c>
      <c r="F557" s="82">
        <v>0</v>
      </c>
      <c r="G557" s="82">
        <v>0</v>
      </c>
      <c r="H557" s="79">
        <v>0</v>
      </c>
      <c r="I557" s="80"/>
    </row>
    <row r="558" spans="1:9">
      <c r="A558" s="77"/>
      <c r="B558" s="84" t="s">
        <v>1827</v>
      </c>
      <c r="C558" s="79">
        <v>3</v>
      </c>
      <c r="D558" s="79">
        <v>3</v>
      </c>
      <c r="E558" s="82">
        <v>0</v>
      </c>
      <c r="F558" s="82">
        <v>0</v>
      </c>
      <c r="G558" s="82">
        <v>0</v>
      </c>
      <c r="H558" s="79">
        <v>0</v>
      </c>
      <c r="I558" s="80"/>
    </row>
    <row r="559" spans="1:9">
      <c r="A559" s="30"/>
      <c r="B559" s="77" t="s">
        <v>1828</v>
      </c>
      <c r="C559" s="79">
        <v>150</v>
      </c>
      <c r="D559" s="79">
        <v>150</v>
      </c>
      <c r="E559" s="82">
        <v>0</v>
      </c>
      <c r="F559" s="82">
        <v>0</v>
      </c>
      <c r="G559" s="82">
        <v>0</v>
      </c>
      <c r="H559" s="79">
        <v>0</v>
      </c>
      <c r="I559" s="80"/>
    </row>
    <row r="560" spans="1:9">
      <c r="A560" s="77"/>
      <c r="B560" s="84" t="s">
        <v>1829</v>
      </c>
      <c r="C560" s="79">
        <v>250</v>
      </c>
      <c r="D560" s="79">
        <v>250</v>
      </c>
      <c r="E560" s="82">
        <v>0</v>
      </c>
      <c r="F560" s="82">
        <v>0</v>
      </c>
      <c r="G560" s="82">
        <v>0</v>
      </c>
      <c r="H560" s="79">
        <v>0</v>
      </c>
      <c r="I560" s="80"/>
    </row>
    <row r="561" spans="1:9">
      <c r="A561" s="78">
        <v>305010</v>
      </c>
      <c r="B561" s="30" t="s">
        <v>1210</v>
      </c>
      <c r="C561" s="79">
        <v>32</v>
      </c>
      <c r="D561" s="79">
        <v>32</v>
      </c>
      <c r="E561" s="82">
        <v>0</v>
      </c>
      <c r="F561" s="82">
        <v>0</v>
      </c>
      <c r="G561" s="82">
        <v>0</v>
      </c>
      <c r="H561" s="79">
        <v>0</v>
      </c>
      <c r="I561" s="80"/>
    </row>
    <row r="562" spans="1:9">
      <c r="A562" s="77"/>
      <c r="B562" s="84" t="s">
        <v>1830</v>
      </c>
      <c r="C562" s="79">
        <v>1</v>
      </c>
      <c r="D562" s="79">
        <v>1</v>
      </c>
      <c r="E562" s="82">
        <v>0</v>
      </c>
      <c r="F562" s="82">
        <v>0</v>
      </c>
      <c r="G562" s="82">
        <v>0</v>
      </c>
      <c r="H562" s="79">
        <v>0</v>
      </c>
      <c r="I562" s="80"/>
    </row>
    <row r="563" spans="1:9">
      <c r="A563" s="77"/>
      <c r="B563" s="84" t="s">
        <v>1831</v>
      </c>
      <c r="C563" s="79">
        <v>1</v>
      </c>
      <c r="D563" s="79">
        <v>1</v>
      </c>
      <c r="E563" s="82">
        <v>0</v>
      </c>
      <c r="F563" s="82">
        <v>0</v>
      </c>
      <c r="G563" s="82">
        <v>0</v>
      </c>
      <c r="H563" s="79">
        <v>0</v>
      </c>
      <c r="I563" s="80"/>
    </row>
    <row r="564" spans="1:9">
      <c r="A564" s="77"/>
      <c r="B564" s="84" t="s">
        <v>1832</v>
      </c>
      <c r="C564" s="79">
        <v>30</v>
      </c>
      <c r="D564" s="79">
        <v>30</v>
      </c>
      <c r="E564" s="82">
        <v>0</v>
      </c>
      <c r="F564" s="82">
        <v>0</v>
      </c>
      <c r="G564" s="82">
        <v>0</v>
      </c>
      <c r="H564" s="79">
        <v>0</v>
      </c>
      <c r="I564" s="80"/>
    </row>
    <row r="565" spans="1:9">
      <c r="A565" s="78">
        <v>307001</v>
      </c>
      <c r="B565" s="30" t="s">
        <v>1224</v>
      </c>
      <c r="C565" s="79">
        <v>28</v>
      </c>
      <c r="D565" s="79">
        <v>28</v>
      </c>
      <c r="E565" s="82">
        <v>0</v>
      </c>
      <c r="F565" s="82">
        <v>0</v>
      </c>
      <c r="G565" s="82">
        <v>0</v>
      </c>
      <c r="H565" s="79">
        <v>0</v>
      </c>
      <c r="I565" s="80"/>
    </row>
    <row r="566" spans="1:9">
      <c r="A566" s="77"/>
      <c r="B566" s="96" t="s">
        <v>1833</v>
      </c>
      <c r="C566" s="79">
        <v>18</v>
      </c>
      <c r="D566" s="79">
        <v>18</v>
      </c>
      <c r="E566" s="82">
        <v>0</v>
      </c>
      <c r="F566" s="82">
        <v>0</v>
      </c>
      <c r="G566" s="82">
        <v>0</v>
      </c>
      <c r="H566" s="79">
        <v>0</v>
      </c>
      <c r="I566" s="80"/>
    </row>
    <row r="567" spans="1:9">
      <c r="A567" s="77"/>
      <c r="B567" s="30" t="s">
        <v>1834</v>
      </c>
      <c r="C567" s="79">
        <v>10</v>
      </c>
      <c r="D567" s="79">
        <v>10</v>
      </c>
      <c r="E567" s="82">
        <v>0</v>
      </c>
      <c r="F567" s="82">
        <v>0</v>
      </c>
      <c r="G567" s="82">
        <v>0</v>
      </c>
      <c r="H567" s="79">
        <v>0</v>
      </c>
      <c r="I567" s="80"/>
    </row>
    <row r="568" spans="1:9">
      <c r="A568" s="83">
        <v>999004</v>
      </c>
      <c r="B568" s="77" t="s">
        <v>1835</v>
      </c>
      <c r="C568" s="79">
        <v>31329.86</v>
      </c>
      <c r="D568" s="79">
        <v>31329.86</v>
      </c>
      <c r="E568" s="82">
        <v>0</v>
      </c>
      <c r="F568" s="82">
        <v>0</v>
      </c>
      <c r="G568" s="82">
        <v>0</v>
      </c>
      <c r="H568" s="79">
        <v>0</v>
      </c>
      <c r="I568" s="80"/>
    </row>
    <row r="569" spans="1:9">
      <c r="A569" s="30"/>
      <c r="B569" s="97" t="s">
        <v>1836</v>
      </c>
      <c r="C569" s="79">
        <v>50</v>
      </c>
      <c r="D569" s="79">
        <v>50</v>
      </c>
      <c r="E569" s="82">
        <v>0</v>
      </c>
      <c r="F569" s="82">
        <v>0</v>
      </c>
      <c r="G569" s="82">
        <v>0</v>
      </c>
      <c r="H569" s="79">
        <v>0</v>
      </c>
      <c r="I569" s="80"/>
    </row>
    <row r="570" spans="1:9">
      <c r="A570" s="77"/>
      <c r="B570" s="84" t="s">
        <v>1837</v>
      </c>
      <c r="C570" s="79">
        <v>103</v>
      </c>
      <c r="D570" s="79">
        <v>103</v>
      </c>
      <c r="E570" s="82">
        <v>0</v>
      </c>
      <c r="F570" s="82">
        <v>0</v>
      </c>
      <c r="G570" s="82">
        <v>0</v>
      </c>
      <c r="H570" s="79">
        <v>0</v>
      </c>
      <c r="I570" s="80"/>
    </row>
    <row r="571" spans="1:9">
      <c r="A571" s="77"/>
      <c r="B571" s="30" t="s">
        <v>1838</v>
      </c>
      <c r="C571" s="79">
        <v>160</v>
      </c>
      <c r="D571" s="79">
        <v>160</v>
      </c>
      <c r="E571" s="82">
        <v>0</v>
      </c>
      <c r="F571" s="82">
        <v>0</v>
      </c>
      <c r="G571" s="82">
        <v>0</v>
      </c>
      <c r="H571" s="79">
        <v>0</v>
      </c>
      <c r="I571" s="80"/>
    </row>
    <row r="572" spans="1:9">
      <c r="A572" s="77"/>
      <c r="B572" s="84" t="s">
        <v>1839</v>
      </c>
      <c r="C572" s="79">
        <v>7.2</v>
      </c>
      <c r="D572" s="79">
        <v>7.2</v>
      </c>
      <c r="E572" s="82">
        <v>0</v>
      </c>
      <c r="F572" s="82">
        <v>0</v>
      </c>
      <c r="G572" s="82">
        <v>0</v>
      </c>
      <c r="H572" s="79">
        <v>0</v>
      </c>
      <c r="I572" s="80"/>
    </row>
    <row r="573" spans="1:9">
      <c r="A573" s="30"/>
      <c r="B573" s="77" t="s">
        <v>1840</v>
      </c>
      <c r="C573" s="79">
        <v>122.5</v>
      </c>
      <c r="D573" s="79">
        <v>122.5</v>
      </c>
      <c r="E573" s="82">
        <v>0</v>
      </c>
      <c r="F573" s="82">
        <v>0</v>
      </c>
      <c r="G573" s="82">
        <v>0</v>
      </c>
      <c r="H573" s="79">
        <v>0</v>
      </c>
      <c r="I573" s="80"/>
    </row>
    <row r="574" spans="1:9">
      <c r="A574" s="77"/>
      <c r="B574" s="84" t="s">
        <v>1841</v>
      </c>
      <c r="C574" s="79">
        <v>250</v>
      </c>
      <c r="D574" s="79">
        <v>250</v>
      </c>
      <c r="E574" s="82">
        <v>0</v>
      </c>
      <c r="F574" s="82">
        <v>0</v>
      </c>
      <c r="G574" s="82">
        <v>0</v>
      </c>
      <c r="H574" s="79">
        <v>0</v>
      </c>
      <c r="I574" s="80"/>
    </row>
    <row r="575" spans="1:9">
      <c r="A575" s="30"/>
      <c r="B575" s="77" t="s">
        <v>1842</v>
      </c>
      <c r="C575" s="79">
        <v>10</v>
      </c>
      <c r="D575" s="79">
        <v>10</v>
      </c>
      <c r="E575" s="82">
        <v>0</v>
      </c>
      <c r="F575" s="82">
        <v>0</v>
      </c>
      <c r="G575" s="82">
        <v>0</v>
      </c>
      <c r="H575" s="79">
        <v>0</v>
      </c>
      <c r="I575" s="80"/>
    </row>
    <row r="576" spans="1:9">
      <c r="A576" s="77"/>
      <c r="B576" s="84" t="s">
        <v>1843</v>
      </c>
      <c r="C576" s="79">
        <v>2000</v>
      </c>
      <c r="D576" s="79">
        <v>2000</v>
      </c>
      <c r="E576" s="82">
        <v>0</v>
      </c>
      <c r="F576" s="82">
        <v>0</v>
      </c>
      <c r="G576" s="82">
        <v>0</v>
      </c>
      <c r="H576" s="79">
        <v>0</v>
      </c>
      <c r="I576" s="80"/>
    </row>
    <row r="577" spans="1:9">
      <c r="A577" s="30"/>
      <c r="B577" s="97" t="s">
        <v>1844</v>
      </c>
      <c r="C577" s="79">
        <v>180</v>
      </c>
      <c r="D577" s="79">
        <v>180</v>
      </c>
      <c r="E577" s="82">
        <v>0</v>
      </c>
      <c r="F577" s="82">
        <v>0</v>
      </c>
      <c r="G577" s="82">
        <v>0</v>
      </c>
      <c r="H577" s="79">
        <v>0</v>
      </c>
      <c r="I577" s="80"/>
    </row>
    <row r="578" spans="1:9">
      <c r="A578" s="77"/>
      <c r="B578" s="84" t="s">
        <v>1845</v>
      </c>
      <c r="C578" s="79">
        <v>1458</v>
      </c>
      <c r="D578" s="79">
        <v>1458</v>
      </c>
      <c r="E578" s="82">
        <v>0</v>
      </c>
      <c r="F578" s="82">
        <v>0</v>
      </c>
      <c r="G578" s="82">
        <v>0</v>
      </c>
      <c r="H578" s="79">
        <v>0</v>
      </c>
      <c r="I578" s="80"/>
    </row>
    <row r="579" spans="1:9">
      <c r="A579" s="77"/>
      <c r="B579" s="30" t="s">
        <v>1846</v>
      </c>
      <c r="C579" s="79">
        <v>68</v>
      </c>
      <c r="D579" s="79">
        <v>68</v>
      </c>
      <c r="E579" s="82">
        <v>0</v>
      </c>
      <c r="F579" s="82">
        <v>0</v>
      </c>
      <c r="G579" s="82">
        <v>0</v>
      </c>
      <c r="H579" s="79">
        <v>0</v>
      </c>
      <c r="I579" s="80"/>
    </row>
    <row r="580" spans="1:9">
      <c r="A580" s="77"/>
      <c r="B580" s="84" t="s">
        <v>1847</v>
      </c>
      <c r="C580" s="79">
        <v>155</v>
      </c>
      <c r="D580" s="79">
        <v>155</v>
      </c>
      <c r="E580" s="82">
        <v>0</v>
      </c>
      <c r="F580" s="82">
        <v>0</v>
      </c>
      <c r="G580" s="82">
        <v>0</v>
      </c>
      <c r="H580" s="79">
        <v>0</v>
      </c>
      <c r="I580" s="80"/>
    </row>
    <row r="581" spans="1:9">
      <c r="A581" s="30"/>
      <c r="B581" s="97" t="s">
        <v>1848</v>
      </c>
      <c r="C581" s="79">
        <v>408</v>
      </c>
      <c r="D581" s="79">
        <v>408</v>
      </c>
      <c r="E581" s="82">
        <v>0</v>
      </c>
      <c r="F581" s="82">
        <v>0</v>
      </c>
      <c r="G581" s="82">
        <v>0</v>
      </c>
      <c r="H581" s="79">
        <v>0</v>
      </c>
      <c r="I581" s="80"/>
    </row>
    <row r="582" spans="1:9">
      <c r="A582" s="77"/>
      <c r="B582" s="84" t="s">
        <v>1849</v>
      </c>
      <c r="C582" s="79">
        <v>17</v>
      </c>
      <c r="D582" s="79">
        <v>17</v>
      </c>
      <c r="E582" s="82">
        <v>0</v>
      </c>
      <c r="F582" s="82">
        <v>0</v>
      </c>
      <c r="G582" s="82">
        <v>0</v>
      </c>
      <c r="H582" s="79">
        <v>0</v>
      </c>
      <c r="I582" s="80"/>
    </row>
    <row r="583" spans="1:9">
      <c r="A583" s="77"/>
      <c r="B583" s="96" t="s">
        <v>1850</v>
      </c>
      <c r="C583" s="79">
        <v>20</v>
      </c>
      <c r="D583" s="79">
        <v>20</v>
      </c>
      <c r="E583" s="82">
        <v>0</v>
      </c>
      <c r="F583" s="82">
        <v>0</v>
      </c>
      <c r="G583" s="82">
        <v>0</v>
      </c>
      <c r="H583" s="79">
        <v>0</v>
      </c>
      <c r="I583" s="80"/>
    </row>
    <row r="584" spans="1:9">
      <c r="A584" s="77"/>
      <c r="B584" s="30" t="s">
        <v>1851</v>
      </c>
      <c r="C584" s="79">
        <v>100</v>
      </c>
      <c r="D584" s="79">
        <v>100</v>
      </c>
      <c r="E584" s="82">
        <v>0</v>
      </c>
      <c r="F584" s="82">
        <v>0</v>
      </c>
      <c r="G584" s="82">
        <v>0</v>
      </c>
      <c r="H584" s="79">
        <v>0</v>
      </c>
      <c r="I584" s="80"/>
    </row>
    <row r="585" spans="1:9">
      <c r="A585" s="30"/>
      <c r="B585" s="97" t="s">
        <v>1852</v>
      </c>
      <c r="C585" s="79">
        <v>80</v>
      </c>
      <c r="D585" s="79">
        <v>80</v>
      </c>
      <c r="E585" s="82">
        <v>0</v>
      </c>
      <c r="F585" s="82">
        <v>0</v>
      </c>
      <c r="G585" s="82">
        <v>0</v>
      </c>
      <c r="H585" s="79">
        <v>0</v>
      </c>
      <c r="I585" s="80"/>
    </row>
    <row r="586" spans="1:9">
      <c r="A586" s="30"/>
      <c r="B586" s="97" t="s">
        <v>1853</v>
      </c>
      <c r="C586" s="79">
        <v>50</v>
      </c>
      <c r="D586" s="79">
        <v>50</v>
      </c>
      <c r="E586" s="82">
        <v>0</v>
      </c>
      <c r="F586" s="82">
        <v>0</v>
      </c>
      <c r="G586" s="82">
        <v>0</v>
      </c>
      <c r="H586" s="79">
        <v>0</v>
      </c>
      <c r="I586" s="80"/>
    </row>
    <row r="587" spans="1:9">
      <c r="A587" s="77"/>
      <c r="B587" s="84" t="s">
        <v>1854</v>
      </c>
      <c r="C587" s="79">
        <v>30</v>
      </c>
      <c r="D587" s="79">
        <v>30</v>
      </c>
      <c r="E587" s="82">
        <v>0</v>
      </c>
      <c r="F587" s="82">
        <v>0</v>
      </c>
      <c r="G587" s="82">
        <v>0</v>
      </c>
      <c r="H587" s="79">
        <v>0</v>
      </c>
      <c r="I587" s="80"/>
    </row>
    <row r="588" spans="1:9">
      <c r="A588" s="77"/>
      <c r="B588" s="84" t="s">
        <v>1855</v>
      </c>
      <c r="C588" s="79">
        <v>1400</v>
      </c>
      <c r="D588" s="79">
        <v>1400</v>
      </c>
      <c r="E588" s="82">
        <v>0</v>
      </c>
      <c r="F588" s="82">
        <v>0</v>
      </c>
      <c r="G588" s="82">
        <v>0</v>
      </c>
      <c r="H588" s="79">
        <v>0</v>
      </c>
      <c r="I588" s="80"/>
    </row>
    <row r="589" spans="1:9">
      <c r="A589" s="77"/>
      <c r="B589" s="30" t="s">
        <v>1856</v>
      </c>
      <c r="C589" s="79">
        <v>34</v>
      </c>
      <c r="D589" s="79">
        <v>34</v>
      </c>
      <c r="E589" s="82">
        <v>0</v>
      </c>
      <c r="F589" s="82">
        <v>0</v>
      </c>
      <c r="G589" s="82">
        <v>0</v>
      </c>
      <c r="H589" s="79">
        <v>0</v>
      </c>
      <c r="I589" s="80"/>
    </row>
    <row r="590" spans="1:9">
      <c r="A590" s="77"/>
      <c r="B590" s="84" t="s">
        <v>1857</v>
      </c>
      <c r="C590" s="79">
        <v>600</v>
      </c>
      <c r="D590" s="79">
        <v>600</v>
      </c>
      <c r="E590" s="82">
        <v>0</v>
      </c>
      <c r="F590" s="82">
        <v>0</v>
      </c>
      <c r="G590" s="82">
        <v>0</v>
      </c>
      <c r="H590" s="79">
        <v>0</v>
      </c>
      <c r="I590" s="80"/>
    </row>
    <row r="591" spans="1:9">
      <c r="A591" s="30"/>
      <c r="B591" s="97" t="s">
        <v>1858</v>
      </c>
      <c r="C591" s="79">
        <v>140</v>
      </c>
      <c r="D591" s="79">
        <v>140</v>
      </c>
      <c r="E591" s="82">
        <v>0</v>
      </c>
      <c r="F591" s="82">
        <v>0</v>
      </c>
      <c r="G591" s="82">
        <v>0</v>
      </c>
      <c r="H591" s="79">
        <v>0</v>
      </c>
      <c r="I591" s="80"/>
    </row>
    <row r="592" spans="1:9">
      <c r="A592" s="77"/>
      <c r="B592" s="30" t="s">
        <v>1859</v>
      </c>
      <c r="C592" s="79">
        <v>600</v>
      </c>
      <c r="D592" s="79">
        <v>600</v>
      </c>
      <c r="E592" s="82">
        <v>0</v>
      </c>
      <c r="F592" s="82">
        <v>0</v>
      </c>
      <c r="G592" s="82">
        <v>0</v>
      </c>
      <c r="H592" s="79">
        <v>0</v>
      </c>
      <c r="I592" s="80"/>
    </row>
    <row r="593" spans="1:9">
      <c r="A593" s="77"/>
      <c r="B593" s="84" t="s">
        <v>1860</v>
      </c>
      <c r="C593" s="79">
        <v>80</v>
      </c>
      <c r="D593" s="79">
        <v>80</v>
      </c>
      <c r="E593" s="82">
        <v>0</v>
      </c>
      <c r="F593" s="82">
        <v>0</v>
      </c>
      <c r="G593" s="82">
        <v>0</v>
      </c>
      <c r="H593" s="79">
        <v>0</v>
      </c>
      <c r="I593" s="80"/>
    </row>
    <row r="594" spans="1:9">
      <c r="A594" s="30"/>
      <c r="B594" s="97" t="s">
        <v>1861</v>
      </c>
      <c r="C594" s="79">
        <v>25.8</v>
      </c>
      <c r="D594" s="79">
        <v>25.8</v>
      </c>
      <c r="E594" s="82">
        <v>0</v>
      </c>
      <c r="F594" s="82">
        <v>0</v>
      </c>
      <c r="G594" s="82">
        <v>0</v>
      </c>
      <c r="H594" s="79">
        <v>0</v>
      </c>
      <c r="I594" s="80"/>
    </row>
    <row r="595" spans="1:9">
      <c r="A595" s="77"/>
      <c r="B595" s="84" t="s">
        <v>1862</v>
      </c>
      <c r="C595" s="79">
        <v>84.3</v>
      </c>
      <c r="D595" s="79">
        <v>84.3</v>
      </c>
      <c r="E595" s="82">
        <v>0</v>
      </c>
      <c r="F595" s="82">
        <v>0</v>
      </c>
      <c r="G595" s="82">
        <v>0</v>
      </c>
      <c r="H595" s="79">
        <v>0</v>
      </c>
      <c r="I595" s="80"/>
    </row>
    <row r="596" spans="1:9">
      <c r="A596" s="77"/>
      <c r="B596" s="84" t="s">
        <v>1863</v>
      </c>
      <c r="C596" s="79">
        <v>2000</v>
      </c>
      <c r="D596" s="79">
        <v>2000</v>
      </c>
      <c r="E596" s="82">
        <v>0</v>
      </c>
      <c r="F596" s="82">
        <v>0</v>
      </c>
      <c r="G596" s="82">
        <v>0</v>
      </c>
      <c r="H596" s="79">
        <v>0</v>
      </c>
      <c r="I596" s="80"/>
    </row>
    <row r="597" spans="1:9">
      <c r="A597" s="77"/>
      <c r="B597" s="84" t="s">
        <v>1864</v>
      </c>
      <c r="C597" s="79">
        <v>1500</v>
      </c>
      <c r="D597" s="79">
        <v>1500</v>
      </c>
      <c r="E597" s="82">
        <v>0</v>
      </c>
      <c r="F597" s="82">
        <v>0</v>
      </c>
      <c r="G597" s="82">
        <v>0</v>
      </c>
      <c r="H597" s="79">
        <v>0</v>
      </c>
      <c r="I597" s="80"/>
    </row>
    <row r="598" spans="1:9">
      <c r="A598" s="77"/>
      <c r="B598" s="84" t="s">
        <v>1865</v>
      </c>
      <c r="C598" s="79">
        <v>23.7</v>
      </c>
      <c r="D598" s="79">
        <v>23.7</v>
      </c>
      <c r="E598" s="82">
        <v>0</v>
      </c>
      <c r="F598" s="82">
        <v>0</v>
      </c>
      <c r="G598" s="82">
        <v>0</v>
      </c>
      <c r="H598" s="79">
        <v>0</v>
      </c>
      <c r="I598" s="80"/>
    </row>
    <row r="599" spans="1:9">
      <c r="A599" s="77"/>
      <c r="B599" s="84" t="s">
        <v>1866</v>
      </c>
      <c r="C599" s="79">
        <v>38</v>
      </c>
      <c r="D599" s="79">
        <v>38</v>
      </c>
      <c r="E599" s="82">
        <v>0</v>
      </c>
      <c r="F599" s="82">
        <v>0</v>
      </c>
      <c r="G599" s="82">
        <v>0</v>
      </c>
      <c r="H599" s="79">
        <v>0</v>
      </c>
      <c r="I599" s="80"/>
    </row>
    <row r="600" spans="1:9">
      <c r="A600" s="77"/>
      <c r="B600" s="30" t="s">
        <v>1867</v>
      </c>
      <c r="C600" s="79">
        <v>3820</v>
      </c>
      <c r="D600" s="79">
        <v>3820</v>
      </c>
      <c r="E600" s="82">
        <v>0</v>
      </c>
      <c r="F600" s="82">
        <v>0</v>
      </c>
      <c r="G600" s="82">
        <v>0</v>
      </c>
      <c r="H600" s="79">
        <v>0</v>
      </c>
      <c r="I600" s="80"/>
    </row>
    <row r="601" spans="1:9">
      <c r="A601" s="77"/>
      <c r="B601" s="84" t="s">
        <v>1868</v>
      </c>
      <c r="C601" s="79">
        <v>100</v>
      </c>
      <c r="D601" s="79">
        <v>100</v>
      </c>
      <c r="E601" s="82">
        <v>0</v>
      </c>
      <c r="F601" s="82">
        <v>0</v>
      </c>
      <c r="G601" s="82">
        <v>0</v>
      </c>
      <c r="H601" s="79">
        <v>0</v>
      </c>
      <c r="I601" s="80"/>
    </row>
    <row r="602" spans="1:9">
      <c r="A602" s="30"/>
      <c r="B602" s="77" t="s">
        <v>1869</v>
      </c>
      <c r="C602" s="79">
        <v>300</v>
      </c>
      <c r="D602" s="79">
        <v>300</v>
      </c>
      <c r="E602" s="82">
        <v>0</v>
      </c>
      <c r="F602" s="82">
        <v>0</v>
      </c>
      <c r="G602" s="82">
        <v>0</v>
      </c>
      <c r="H602" s="79">
        <v>0</v>
      </c>
      <c r="I602" s="80"/>
    </row>
    <row r="603" spans="1:9">
      <c r="A603" s="77"/>
      <c r="B603" s="84" t="s">
        <v>1870</v>
      </c>
      <c r="C603" s="79">
        <v>500</v>
      </c>
      <c r="D603" s="79">
        <v>500</v>
      </c>
      <c r="E603" s="82">
        <v>0</v>
      </c>
      <c r="F603" s="82">
        <v>0</v>
      </c>
      <c r="G603" s="82">
        <v>0</v>
      </c>
      <c r="H603" s="79">
        <v>0</v>
      </c>
      <c r="I603" s="80"/>
    </row>
    <row r="604" spans="1:9">
      <c r="A604" s="30"/>
      <c r="B604" s="97" t="s">
        <v>1871</v>
      </c>
      <c r="C604" s="79">
        <v>50</v>
      </c>
      <c r="D604" s="79">
        <v>50</v>
      </c>
      <c r="E604" s="82">
        <v>0</v>
      </c>
      <c r="F604" s="82">
        <v>0</v>
      </c>
      <c r="G604" s="82">
        <v>0</v>
      </c>
      <c r="H604" s="79">
        <v>0</v>
      </c>
      <c r="I604" s="80"/>
    </row>
    <row r="605" spans="1:9">
      <c r="A605" s="77"/>
      <c r="B605" s="84" t="s">
        <v>1872</v>
      </c>
      <c r="C605" s="79">
        <v>4.8</v>
      </c>
      <c r="D605" s="79">
        <v>4.8</v>
      </c>
      <c r="E605" s="82">
        <v>0</v>
      </c>
      <c r="F605" s="82">
        <v>0</v>
      </c>
      <c r="G605" s="82">
        <v>0</v>
      </c>
      <c r="H605" s="79">
        <v>0</v>
      </c>
      <c r="I605" s="80"/>
    </row>
    <row r="606" spans="1:9">
      <c r="A606" s="77"/>
      <c r="B606" s="84" t="s">
        <v>1873</v>
      </c>
      <c r="C606" s="79">
        <v>180</v>
      </c>
      <c r="D606" s="79">
        <v>180</v>
      </c>
      <c r="E606" s="82">
        <v>0</v>
      </c>
      <c r="F606" s="82">
        <v>0</v>
      </c>
      <c r="G606" s="82">
        <v>0</v>
      </c>
      <c r="H606" s="79">
        <v>0</v>
      </c>
      <c r="I606" s="80"/>
    </row>
    <row r="607" spans="1:9">
      <c r="A607" s="77"/>
      <c r="B607" s="84" t="s">
        <v>1874</v>
      </c>
      <c r="C607" s="79">
        <v>25</v>
      </c>
      <c r="D607" s="79">
        <v>25</v>
      </c>
      <c r="E607" s="82">
        <v>0</v>
      </c>
      <c r="F607" s="82">
        <v>0</v>
      </c>
      <c r="G607" s="82">
        <v>0</v>
      </c>
      <c r="H607" s="79">
        <v>0</v>
      </c>
      <c r="I607" s="80"/>
    </row>
    <row r="608" spans="1:9">
      <c r="A608" s="77"/>
      <c r="B608" s="84" t="s">
        <v>1875</v>
      </c>
      <c r="C608" s="79">
        <v>205</v>
      </c>
      <c r="D608" s="79">
        <v>205</v>
      </c>
      <c r="E608" s="82">
        <v>0</v>
      </c>
      <c r="F608" s="82">
        <v>0</v>
      </c>
      <c r="G608" s="82">
        <v>0</v>
      </c>
      <c r="H608" s="79">
        <v>0</v>
      </c>
      <c r="I608" s="80"/>
    </row>
    <row r="609" spans="1:9">
      <c r="A609" s="77"/>
      <c r="B609" s="84" t="s">
        <v>1876</v>
      </c>
      <c r="C609" s="79">
        <v>50</v>
      </c>
      <c r="D609" s="79">
        <v>50</v>
      </c>
      <c r="E609" s="82">
        <v>0</v>
      </c>
      <c r="F609" s="82">
        <v>0</v>
      </c>
      <c r="G609" s="82">
        <v>0</v>
      </c>
      <c r="H609" s="79">
        <v>0</v>
      </c>
      <c r="I609" s="80"/>
    </row>
    <row r="610" spans="1:9">
      <c r="A610" s="77"/>
      <c r="B610" s="84" t="s">
        <v>1877</v>
      </c>
      <c r="C610" s="79">
        <v>146</v>
      </c>
      <c r="D610" s="79">
        <v>146</v>
      </c>
      <c r="E610" s="82">
        <v>0</v>
      </c>
      <c r="F610" s="82">
        <v>0</v>
      </c>
      <c r="G610" s="82">
        <v>0</v>
      </c>
      <c r="H610" s="79">
        <v>0</v>
      </c>
      <c r="I610" s="80"/>
    </row>
    <row r="611" spans="1:9">
      <c r="A611" s="77"/>
      <c r="B611" s="96" t="s">
        <v>1878</v>
      </c>
      <c r="C611" s="79">
        <v>40</v>
      </c>
      <c r="D611" s="79">
        <v>40</v>
      </c>
      <c r="E611" s="82">
        <v>0</v>
      </c>
      <c r="F611" s="82">
        <v>0</v>
      </c>
      <c r="G611" s="82">
        <v>0</v>
      </c>
      <c r="H611" s="79">
        <v>0</v>
      </c>
      <c r="I611" s="80"/>
    </row>
    <row r="612" spans="1:9">
      <c r="A612" s="77"/>
      <c r="B612" s="30" t="s">
        <v>1879</v>
      </c>
      <c r="C612" s="79">
        <v>520.5</v>
      </c>
      <c r="D612" s="79">
        <v>520.5</v>
      </c>
      <c r="E612" s="82">
        <v>0</v>
      </c>
      <c r="F612" s="82">
        <v>0</v>
      </c>
      <c r="G612" s="82">
        <v>0</v>
      </c>
      <c r="H612" s="79">
        <v>0</v>
      </c>
      <c r="I612" s="80"/>
    </row>
    <row r="613" spans="1:9">
      <c r="A613" s="30"/>
      <c r="B613" s="97" t="s">
        <v>1880</v>
      </c>
      <c r="C613" s="79">
        <v>30</v>
      </c>
      <c r="D613" s="79">
        <v>30</v>
      </c>
      <c r="E613" s="82">
        <v>0</v>
      </c>
      <c r="F613" s="82">
        <v>0</v>
      </c>
      <c r="G613" s="82">
        <v>0</v>
      </c>
      <c r="H613" s="79">
        <v>0</v>
      </c>
      <c r="I613" s="80"/>
    </row>
    <row r="614" spans="1:9">
      <c r="A614" s="30"/>
      <c r="B614" s="97" t="s">
        <v>1881</v>
      </c>
      <c r="C614" s="79">
        <v>870</v>
      </c>
      <c r="D614" s="79">
        <v>870</v>
      </c>
      <c r="E614" s="82">
        <v>0</v>
      </c>
      <c r="F614" s="82">
        <v>0</v>
      </c>
      <c r="G614" s="82">
        <v>0</v>
      </c>
      <c r="H614" s="79">
        <v>0</v>
      </c>
      <c r="I614" s="80"/>
    </row>
    <row r="615" spans="1:9">
      <c r="A615" s="77"/>
      <c r="B615" s="84" t="s">
        <v>1882</v>
      </c>
      <c r="C615" s="79">
        <v>1176</v>
      </c>
      <c r="D615" s="79">
        <v>1176</v>
      </c>
      <c r="E615" s="82">
        <v>0</v>
      </c>
      <c r="F615" s="82">
        <v>0</v>
      </c>
      <c r="G615" s="82">
        <v>0</v>
      </c>
      <c r="H615" s="79">
        <v>0</v>
      </c>
      <c r="I615" s="80"/>
    </row>
    <row r="616" spans="1:9">
      <c r="A616" s="77"/>
      <c r="B616" s="84" t="s">
        <v>1883</v>
      </c>
      <c r="C616" s="79">
        <v>25</v>
      </c>
      <c r="D616" s="79">
        <v>25</v>
      </c>
      <c r="E616" s="82">
        <v>0</v>
      </c>
      <c r="F616" s="82">
        <v>0</v>
      </c>
      <c r="G616" s="82">
        <v>0</v>
      </c>
      <c r="H616" s="79">
        <v>0</v>
      </c>
      <c r="I616" s="80"/>
    </row>
    <row r="617" spans="1:9">
      <c r="A617" s="77"/>
      <c r="B617" s="84" t="s">
        <v>1884</v>
      </c>
      <c r="C617" s="79">
        <v>20</v>
      </c>
      <c r="D617" s="79">
        <v>20</v>
      </c>
      <c r="E617" s="82">
        <v>0</v>
      </c>
      <c r="F617" s="82">
        <v>0</v>
      </c>
      <c r="G617" s="82">
        <v>0</v>
      </c>
      <c r="H617" s="79">
        <v>0</v>
      </c>
      <c r="I617" s="80"/>
    </row>
    <row r="618" spans="1:9">
      <c r="A618" s="77"/>
      <c r="B618" s="84" t="s">
        <v>1885</v>
      </c>
      <c r="C618" s="79">
        <v>617.21</v>
      </c>
      <c r="D618" s="79">
        <v>617.21</v>
      </c>
      <c r="E618" s="82">
        <v>0</v>
      </c>
      <c r="F618" s="82">
        <v>0</v>
      </c>
      <c r="G618" s="82">
        <v>0</v>
      </c>
      <c r="H618" s="79">
        <v>0</v>
      </c>
      <c r="I618" s="80"/>
    </row>
    <row r="619" spans="1:9">
      <c r="A619" s="77"/>
      <c r="B619" s="84" t="s">
        <v>1886</v>
      </c>
      <c r="C619" s="79">
        <v>100</v>
      </c>
      <c r="D619" s="79">
        <v>100</v>
      </c>
      <c r="E619" s="82">
        <v>0</v>
      </c>
      <c r="F619" s="82">
        <v>0</v>
      </c>
      <c r="G619" s="82">
        <v>0</v>
      </c>
      <c r="H619" s="79">
        <v>0</v>
      </c>
      <c r="I619" s="80"/>
    </row>
    <row r="620" spans="1:9">
      <c r="A620" s="77"/>
      <c r="B620" s="84" t="s">
        <v>1887</v>
      </c>
      <c r="C620" s="79">
        <v>600</v>
      </c>
      <c r="D620" s="79">
        <v>600</v>
      </c>
      <c r="E620" s="82">
        <v>0</v>
      </c>
      <c r="F620" s="82">
        <v>0</v>
      </c>
      <c r="G620" s="82">
        <v>0</v>
      </c>
      <c r="H620" s="79">
        <v>0</v>
      </c>
      <c r="I620" s="80"/>
    </row>
    <row r="621" ht="27" customHeight="1" spans="1:9">
      <c r="A621" s="77"/>
      <c r="B621" s="31" t="s">
        <v>1888</v>
      </c>
      <c r="C621" s="79">
        <v>235.85</v>
      </c>
      <c r="D621" s="79">
        <v>235.85</v>
      </c>
      <c r="E621" s="82">
        <v>0</v>
      </c>
      <c r="F621" s="82">
        <v>0</v>
      </c>
      <c r="G621" s="82">
        <v>0</v>
      </c>
      <c r="H621" s="79">
        <v>0</v>
      </c>
      <c r="I621" s="80"/>
    </row>
    <row r="622" spans="1:9">
      <c r="A622" s="77"/>
      <c r="B622" s="84" t="s">
        <v>1889</v>
      </c>
      <c r="C622" s="79">
        <v>110</v>
      </c>
      <c r="D622" s="79">
        <v>110</v>
      </c>
      <c r="E622" s="82">
        <v>0</v>
      </c>
      <c r="F622" s="82">
        <v>0</v>
      </c>
      <c r="G622" s="82">
        <v>0</v>
      </c>
      <c r="H622" s="79">
        <v>0</v>
      </c>
      <c r="I622" s="80"/>
    </row>
    <row r="623" spans="1:9">
      <c r="A623" s="30"/>
      <c r="B623" s="97" t="s">
        <v>1890</v>
      </c>
      <c r="C623" s="79">
        <v>100</v>
      </c>
      <c r="D623" s="79">
        <v>100</v>
      </c>
      <c r="E623" s="82">
        <v>0</v>
      </c>
      <c r="F623" s="82">
        <v>0</v>
      </c>
      <c r="G623" s="82">
        <v>0</v>
      </c>
      <c r="H623" s="79">
        <v>0</v>
      </c>
      <c r="I623" s="80"/>
    </row>
    <row r="624" spans="1:9">
      <c r="A624" s="77"/>
      <c r="B624" s="84" t="s">
        <v>1891</v>
      </c>
      <c r="C624" s="79">
        <v>7900</v>
      </c>
      <c r="D624" s="79">
        <v>7900</v>
      </c>
      <c r="E624" s="82">
        <v>0</v>
      </c>
      <c r="F624" s="82">
        <v>0</v>
      </c>
      <c r="G624" s="82">
        <v>0</v>
      </c>
      <c r="H624" s="79">
        <v>0</v>
      </c>
      <c r="I624" s="80"/>
    </row>
    <row r="625" spans="1:9">
      <c r="A625" s="77"/>
      <c r="B625" s="84" t="s">
        <v>1892</v>
      </c>
      <c r="C625" s="79">
        <v>1200</v>
      </c>
      <c r="D625" s="79">
        <v>1200</v>
      </c>
      <c r="E625" s="82">
        <v>0</v>
      </c>
      <c r="F625" s="82">
        <v>0</v>
      </c>
      <c r="G625" s="82">
        <v>0</v>
      </c>
      <c r="H625" s="79">
        <v>0</v>
      </c>
      <c r="I625" s="80"/>
    </row>
    <row r="626" spans="1:9">
      <c r="A626" s="77"/>
      <c r="B626" s="84" t="s">
        <v>1893</v>
      </c>
      <c r="C626" s="79">
        <v>10</v>
      </c>
      <c r="D626" s="79">
        <v>10</v>
      </c>
      <c r="E626" s="82">
        <v>0</v>
      </c>
      <c r="F626" s="82">
        <v>0</v>
      </c>
      <c r="G626" s="82">
        <v>0</v>
      </c>
      <c r="H626" s="79">
        <v>0</v>
      </c>
      <c r="I626" s="80"/>
    </row>
    <row r="627" spans="1:9">
      <c r="A627" s="77"/>
      <c r="B627" s="84" t="s">
        <v>1894</v>
      </c>
      <c r="C627" s="79">
        <v>600</v>
      </c>
      <c r="D627" s="79">
        <v>600</v>
      </c>
      <c r="E627" s="82">
        <v>0</v>
      </c>
      <c r="F627" s="82">
        <v>0</v>
      </c>
      <c r="G627" s="82">
        <v>0</v>
      </c>
      <c r="H627" s="79">
        <v>0</v>
      </c>
      <c r="I627" s="80"/>
    </row>
    <row r="628" spans="1:9">
      <c r="A628" s="77"/>
      <c r="B628" s="30" t="s">
        <v>1895</v>
      </c>
      <c r="C628" s="79">
        <v>1685.62</v>
      </c>
      <c r="D628" s="79">
        <v>1665.62</v>
      </c>
      <c r="E628" s="82">
        <v>0</v>
      </c>
      <c r="F628" s="82">
        <v>20</v>
      </c>
      <c r="G628" s="82">
        <v>0</v>
      </c>
      <c r="H628" s="79">
        <v>0</v>
      </c>
      <c r="I628" s="80"/>
    </row>
    <row r="629" spans="1:9">
      <c r="A629" s="78">
        <v>701001</v>
      </c>
      <c r="B629" s="30" t="s">
        <v>1226</v>
      </c>
      <c r="C629" s="79">
        <v>34.7</v>
      </c>
      <c r="D629" s="79">
        <v>34.7</v>
      </c>
      <c r="E629" s="82">
        <v>0</v>
      </c>
      <c r="F629" s="82">
        <v>0</v>
      </c>
      <c r="G629" s="82">
        <v>0</v>
      </c>
      <c r="H629" s="79">
        <v>0</v>
      </c>
      <c r="I629" s="80"/>
    </row>
    <row r="630" spans="1:9">
      <c r="A630" s="30"/>
      <c r="B630" s="97" t="s">
        <v>1896</v>
      </c>
      <c r="C630" s="79">
        <v>2.7</v>
      </c>
      <c r="D630" s="79">
        <v>2.7</v>
      </c>
      <c r="E630" s="82">
        <v>0</v>
      </c>
      <c r="F630" s="82">
        <v>0</v>
      </c>
      <c r="G630" s="82">
        <v>0</v>
      </c>
      <c r="H630" s="79">
        <v>0</v>
      </c>
      <c r="I630" s="80"/>
    </row>
    <row r="631" spans="1:9">
      <c r="A631" s="77"/>
      <c r="B631" s="84" t="s">
        <v>1897</v>
      </c>
      <c r="C631" s="79">
        <v>12</v>
      </c>
      <c r="D631" s="79">
        <v>12</v>
      </c>
      <c r="E631" s="82">
        <v>0</v>
      </c>
      <c r="F631" s="82">
        <v>0</v>
      </c>
      <c r="G631" s="82">
        <v>0</v>
      </c>
      <c r="H631" s="79">
        <v>0</v>
      </c>
      <c r="I631" s="80"/>
    </row>
    <row r="632" spans="1:9">
      <c r="A632" s="77"/>
      <c r="B632" s="84" t="s">
        <v>1898</v>
      </c>
      <c r="C632" s="79">
        <v>20</v>
      </c>
      <c r="D632" s="79">
        <v>20</v>
      </c>
      <c r="E632" s="82">
        <v>0</v>
      </c>
      <c r="F632" s="82">
        <v>0</v>
      </c>
      <c r="G632" s="82">
        <v>0</v>
      </c>
      <c r="H632" s="79">
        <v>0</v>
      </c>
      <c r="I632" s="80"/>
    </row>
    <row r="633" spans="1:9">
      <c r="A633" s="78">
        <v>701002</v>
      </c>
      <c r="B633" s="30" t="s">
        <v>1227</v>
      </c>
      <c r="C633" s="79">
        <v>9</v>
      </c>
      <c r="D633" s="79">
        <v>9</v>
      </c>
      <c r="E633" s="82">
        <v>0</v>
      </c>
      <c r="F633" s="82">
        <v>0</v>
      </c>
      <c r="G633" s="82">
        <v>0</v>
      </c>
      <c r="H633" s="79">
        <v>0</v>
      </c>
      <c r="I633" s="80"/>
    </row>
    <row r="634" spans="1:9">
      <c r="A634" s="77"/>
      <c r="B634" s="84" t="s">
        <v>1899</v>
      </c>
      <c r="C634" s="79">
        <v>9</v>
      </c>
      <c r="D634" s="79">
        <v>9</v>
      </c>
      <c r="E634" s="82">
        <v>0</v>
      </c>
      <c r="F634" s="82">
        <v>0</v>
      </c>
      <c r="G634" s="82">
        <v>0</v>
      </c>
      <c r="H634" s="79">
        <v>0</v>
      </c>
      <c r="I634" s="80"/>
    </row>
    <row r="635" spans="1:9">
      <c r="A635" s="83">
        <v>701003</v>
      </c>
      <c r="B635" s="77" t="s">
        <v>1228</v>
      </c>
      <c r="C635" s="79">
        <v>6</v>
      </c>
      <c r="D635" s="79">
        <v>6</v>
      </c>
      <c r="E635" s="82">
        <v>0</v>
      </c>
      <c r="F635" s="82">
        <v>0</v>
      </c>
      <c r="G635" s="82">
        <v>0</v>
      </c>
      <c r="H635" s="79">
        <v>0</v>
      </c>
      <c r="I635" s="80"/>
    </row>
    <row r="636" spans="1:9">
      <c r="A636" s="77"/>
      <c r="B636" s="84" t="s">
        <v>1900</v>
      </c>
      <c r="C636" s="79">
        <v>6</v>
      </c>
      <c r="D636" s="79">
        <v>6</v>
      </c>
      <c r="E636" s="82">
        <v>0</v>
      </c>
      <c r="F636" s="82">
        <v>0</v>
      </c>
      <c r="G636" s="82">
        <v>0</v>
      </c>
      <c r="H636" s="79">
        <v>0</v>
      </c>
      <c r="I636" s="80"/>
    </row>
    <row r="637" spans="1:9">
      <c r="A637" s="78">
        <v>701004</v>
      </c>
      <c r="B637" s="30" t="s">
        <v>1229</v>
      </c>
      <c r="C637" s="79">
        <v>20</v>
      </c>
      <c r="D637" s="79">
        <v>0</v>
      </c>
      <c r="E637" s="82">
        <v>0</v>
      </c>
      <c r="F637" s="82">
        <v>20</v>
      </c>
      <c r="G637" s="82">
        <v>0</v>
      </c>
      <c r="H637" s="79">
        <v>0</v>
      </c>
      <c r="I637" s="80"/>
    </row>
    <row r="638" spans="1:9">
      <c r="A638" s="77"/>
      <c r="B638" s="84" t="s">
        <v>1901</v>
      </c>
      <c r="C638" s="79">
        <v>20</v>
      </c>
      <c r="D638" s="79">
        <v>0</v>
      </c>
      <c r="E638" s="82">
        <v>0</v>
      </c>
      <c r="F638" s="82">
        <v>20</v>
      </c>
      <c r="G638" s="82">
        <v>0</v>
      </c>
      <c r="H638" s="79">
        <v>0</v>
      </c>
      <c r="I638" s="80"/>
    </row>
    <row r="639" spans="1:9">
      <c r="A639" s="78">
        <v>703001</v>
      </c>
      <c r="B639" s="30" t="s">
        <v>1230</v>
      </c>
      <c r="C639" s="79">
        <v>24.68</v>
      </c>
      <c r="D639" s="79">
        <v>24.68</v>
      </c>
      <c r="E639" s="82">
        <v>0</v>
      </c>
      <c r="F639" s="82">
        <v>0</v>
      </c>
      <c r="G639" s="82">
        <v>0</v>
      </c>
      <c r="H639" s="79">
        <v>0</v>
      </c>
      <c r="I639" s="80"/>
    </row>
    <row r="640" spans="1:9">
      <c r="A640" s="77"/>
      <c r="B640" s="84" t="s">
        <v>1902</v>
      </c>
      <c r="C640" s="79">
        <v>8</v>
      </c>
      <c r="D640" s="79">
        <v>8</v>
      </c>
      <c r="E640" s="82">
        <v>0</v>
      </c>
      <c r="F640" s="82">
        <v>0</v>
      </c>
      <c r="G640" s="82">
        <v>0</v>
      </c>
      <c r="H640" s="79">
        <v>0</v>
      </c>
      <c r="I640" s="80"/>
    </row>
    <row r="641" spans="1:9">
      <c r="A641" s="77"/>
      <c r="B641" s="84" t="s">
        <v>1903</v>
      </c>
      <c r="C641" s="79">
        <v>11.68</v>
      </c>
      <c r="D641" s="79">
        <v>11.68</v>
      </c>
      <c r="E641" s="82">
        <v>0</v>
      </c>
      <c r="F641" s="82">
        <v>0</v>
      </c>
      <c r="G641" s="82">
        <v>0</v>
      </c>
      <c r="H641" s="79">
        <v>0</v>
      </c>
      <c r="I641" s="80"/>
    </row>
    <row r="642" spans="1:9">
      <c r="A642" s="77"/>
      <c r="B642" s="30" t="s">
        <v>1904</v>
      </c>
      <c r="C642" s="79">
        <v>5</v>
      </c>
      <c r="D642" s="79">
        <v>5</v>
      </c>
      <c r="E642" s="82">
        <v>0</v>
      </c>
      <c r="F642" s="82">
        <v>0</v>
      </c>
      <c r="G642" s="82">
        <v>0</v>
      </c>
      <c r="H642" s="79">
        <v>0</v>
      </c>
      <c r="I642" s="80"/>
    </row>
    <row r="643" spans="1:9">
      <c r="A643" s="78">
        <v>704001</v>
      </c>
      <c r="B643" s="30" t="s">
        <v>1231</v>
      </c>
      <c r="C643" s="79">
        <v>336</v>
      </c>
      <c r="D643" s="79">
        <v>336</v>
      </c>
      <c r="E643" s="82">
        <v>0</v>
      </c>
      <c r="F643" s="82">
        <v>0</v>
      </c>
      <c r="G643" s="82">
        <v>0</v>
      </c>
      <c r="H643" s="79">
        <v>0</v>
      </c>
      <c r="I643" s="80"/>
    </row>
    <row r="644" spans="1:9">
      <c r="A644" s="30"/>
      <c r="B644" s="97" t="s">
        <v>1905</v>
      </c>
      <c r="C644" s="79">
        <v>336</v>
      </c>
      <c r="D644" s="79">
        <v>336</v>
      </c>
      <c r="E644" s="82">
        <v>0</v>
      </c>
      <c r="F644" s="82">
        <v>0</v>
      </c>
      <c r="G644" s="82">
        <v>0</v>
      </c>
      <c r="H644" s="79">
        <v>0</v>
      </c>
      <c r="I644" s="80"/>
    </row>
    <row r="645" spans="1:9">
      <c r="A645" s="78">
        <v>705001</v>
      </c>
      <c r="B645" s="30" t="s">
        <v>1232</v>
      </c>
      <c r="C645" s="79">
        <v>43.24</v>
      </c>
      <c r="D645" s="79">
        <v>43.24</v>
      </c>
      <c r="E645" s="82">
        <v>0</v>
      </c>
      <c r="F645" s="82">
        <v>0</v>
      </c>
      <c r="G645" s="82">
        <v>0</v>
      </c>
      <c r="H645" s="79">
        <v>0</v>
      </c>
      <c r="I645" s="80"/>
    </row>
    <row r="646" spans="1:9">
      <c r="A646" s="77"/>
      <c r="B646" s="84" t="s">
        <v>1906</v>
      </c>
      <c r="C646" s="79">
        <v>35</v>
      </c>
      <c r="D646" s="79">
        <v>35</v>
      </c>
      <c r="E646" s="82">
        <v>0</v>
      </c>
      <c r="F646" s="82">
        <v>0</v>
      </c>
      <c r="G646" s="82">
        <v>0</v>
      </c>
      <c r="H646" s="79">
        <v>0</v>
      </c>
      <c r="I646" s="80"/>
    </row>
    <row r="647" spans="1:9">
      <c r="A647" s="77"/>
      <c r="B647" s="84" t="s">
        <v>1907</v>
      </c>
      <c r="C647" s="79">
        <v>8.24</v>
      </c>
      <c r="D647" s="79">
        <v>8.24</v>
      </c>
      <c r="E647" s="82">
        <v>0</v>
      </c>
      <c r="F647" s="82">
        <v>0</v>
      </c>
      <c r="G647" s="82">
        <v>0</v>
      </c>
      <c r="H647" s="79">
        <v>0</v>
      </c>
      <c r="I647" s="80"/>
    </row>
    <row r="648" spans="1:9">
      <c r="A648" s="78">
        <v>999005</v>
      </c>
      <c r="B648" s="30" t="s">
        <v>1908</v>
      </c>
      <c r="C648" s="79">
        <v>1212</v>
      </c>
      <c r="D648" s="79">
        <v>1212</v>
      </c>
      <c r="E648" s="82">
        <v>0</v>
      </c>
      <c r="F648" s="82">
        <v>0</v>
      </c>
      <c r="G648" s="82">
        <v>0</v>
      </c>
      <c r="H648" s="79">
        <v>0</v>
      </c>
      <c r="I648" s="80"/>
    </row>
    <row r="649" spans="1:9">
      <c r="A649" s="77"/>
      <c r="B649" s="84" t="s">
        <v>1909</v>
      </c>
      <c r="C649" s="79">
        <v>612</v>
      </c>
      <c r="D649" s="79">
        <v>612</v>
      </c>
      <c r="E649" s="82">
        <v>0</v>
      </c>
      <c r="F649" s="82">
        <v>0</v>
      </c>
      <c r="G649" s="82">
        <v>0</v>
      </c>
      <c r="H649" s="79">
        <v>0</v>
      </c>
      <c r="I649" s="80"/>
    </row>
    <row r="650" spans="1:9">
      <c r="A650" s="77"/>
      <c r="B650" s="84" t="s">
        <v>1910</v>
      </c>
      <c r="C650" s="79">
        <v>300</v>
      </c>
      <c r="D650" s="79">
        <v>300</v>
      </c>
      <c r="E650" s="82">
        <v>0</v>
      </c>
      <c r="F650" s="82">
        <v>0</v>
      </c>
      <c r="G650" s="82">
        <v>0</v>
      </c>
      <c r="H650" s="79">
        <v>0</v>
      </c>
      <c r="I650" s="80"/>
    </row>
    <row r="651" spans="1:9">
      <c r="A651" s="77"/>
      <c r="B651" s="84" t="s">
        <v>1911</v>
      </c>
      <c r="C651" s="79">
        <v>300</v>
      </c>
      <c r="D651" s="79">
        <v>300</v>
      </c>
      <c r="E651" s="82">
        <v>0</v>
      </c>
      <c r="F651" s="82">
        <v>0</v>
      </c>
      <c r="G651" s="82">
        <v>0</v>
      </c>
      <c r="H651" s="79">
        <v>0</v>
      </c>
      <c r="I651" s="80"/>
    </row>
    <row r="652" spans="1:9">
      <c r="A652" s="77"/>
      <c r="B652" s="30" t="s">
        <v>1912</v>
      </c>
      <c r="C652" s="79">
        <v>8798.31</v>
      </c>
      <c r="D652" s="79">
        <v>8787.31</v>
      </c>
      <c r="E652" s="82">
        <v>11</v>
      </c>
      <c r="F652" s="82">
        <v>0</v>
      </c>
      <c r="G652" s="82">
        <v>0</v>
      </c>
      <c r="H652" s="79">
        <v>0</v>
      </c>
      <c r="I652" s="80"/>
    </row>
    <row r="653" spans="1:9">
      <c r="A653" s="78">
        <v>601001</v>
      </c>
      <c r="B653" s="30" t="s">
        <v>1233</v>
      </c>
      <c r="C653" s="79">
        <v>25.5</v>
      </c>
      <c r="D653" s="79">
        <v>25.5</v>
      </c>
      <c r="E653" s="82">
        <v>0</v>
      </c>
      <c r="F653" s="82">
        <v>0</v>
      </c>
      <c r="G653" s="82">
        <v>0</v>
      </c>
      <c r="H653" s="79">
        <v>0</v>
      </c>
      <c r="I653" s="80"/>
    </row>
    <row r="654" spans="1:9">
      <c r="A654" s="77"/>
      <c r="B654" s="84" t="s">
        <v>1913</v>
      </c>
      <c r="C654" s="79">
        <v>1.5</v>
      </c>
      <c r="D654" s="79">
        <v>1.5</v>
      </c>
      <c r="E654" s="82">
        <v>0</v>
      </c>
      <c r="F654" s="82">
        <v>0</v>
      </c>
      <c r="G654" s="82">
        <v>0</v>
      </c>
      <c r="H654" s="79">
        <v>0</v>
      </c>
      <c r="I654" s="80"/>
    </row>
    <row r="655" spans="1:9">
      <c r="A655" s="77"/>
      <c r="B655" s="84" t="s">
        <v>1914</v>
      </c>
      <c r="C655" s="79">
        <v>7</v>
      </c>
      <c r="D655" s="79">
        <v>7</v>
      </c>
      <c r="E655" s="82">
        <v>0</v>
      </c>
      <c r="F655" s="82">
        <v>0</v>
      </c>
      <c r="G655" s="82">
        <v>0</v>
      </c>
      <c r="H655" s="79">
        <v>0</v>
      </c>
      <c r="I655" s="80"/>
    </row>
    <row r="656" spans="1:9">
      <c r="A656" s="77"/>
      <c r="B656" s="84" t="s">
        <v>1915</v>
      </c>
      <c r="C656" s="79">
        <v>4.5</v>
      </c>
      <c r="D656" s="79">
        <v>4.5</v>
      </c>
      <c r="E656" s="82">
        <v>0</v>
      </c>
      <c r="F656" s="82">
        <v>0</v>
      </c>
      <c r="G656" s="82">
        <v>0</v>
      </c>
      <c r="H656" s="79">
        <v>0</v>
      </c>
      <c r="I656" s="80"/>
    </row>
    <row r="657" spans="1:9">
      <c r="A657" s="77"/>
      <c r="B657" s="84" t="s">
        <v>1916</v>
      </c>
      <c r="C657" s="79">
        <v>7.5</v>
      </c>
      <c r="D657" s="79">
        <v>7.5</v>
      </c>
      <c r="E657" s="82">
        <v>0</v>
      </c>
      <c r="F657" s="82">
        <v>0</v>
      </c>
      <c r="G657" s="82">
        <v>0</v>
      </c>
      <c r="H657" s="79">
        <v>0</v>
      </c>
      <c r="I657" s="80"/>
    </row>
    <row r="658" spans="1:9">
      <c r="A658" s="77"/>
      <c r="B658" s="84" t="s">
        <v>1917</v>
      </c>
      <c r="C658" s="79">
        <v>5</v>
      </c>
      <c r="D658" s="79">
        <v>5</v>
      </c>
      <c r="E658" s="82">
        <v>0</v>
      </c>
      <c r="F658" s="82">
        <v>0</v>
      </c>
      <c r="G658" s="82">
        <v>0</v>
      </c>
      <c r="H658" s="79">
        <v>0</v>
      </c>
      <c r="I658" s="80"/>
    </row>
    <row r="659" spans="1:9">
      <c r="A659" s="78">
        <v>601002</v>
      </c>
      <c r="B659" s="30" t="s">
        <v>1234</v>
      </c>
      <c r="C659" s="79">
        <v>14.76</v>
      </c>
      <c r="D659" s="79">
        <v>14.76</v>
      </c>
      <c r="E659" s="82">
        <v>0</v>
      </c>
      <c r="F659" s="82">
        <v>0</v>
      </c>
      <c r="G659" s="82">
        <v>0</v>
      </c>
      <c r="H659" s="79">
        <v>0</v>
      </c>
      <c r="I659" s="80"/>
    </row>
    <row r="660" spans="1:9">
      <c r="A660" s="77"/>
      <c r="B660" s="84" t="s">
        <v>1918</v>
      </c>
      <c r="C660" s="79">
        <v>11.76</v>
      </c>
      <c r="D660" s="79">
        <v>11.76</v>
      </c>
      <c r="E660" s="82">
        <v>0</v>
      </c>
      <c r="F660" s="82">
        <v>0</v>
      </c>
      <c r="G660" s="82">
        <v>0</v>
      </c>
      <c r="H660" s="79">
        <v>0</v>
      </c>
      <c r="I660" s="80"/>
    </row>
    <row r="661" spans="1:9">
      <c r="A661" s="77"/>
      <c r="B661" s="84" t="s">
        <v>1919</v>
      </c>
      <c r="C661" s="79">
        <v>3</v>
      </c>
      <c r="D661" s="79">
        <v>3</v>
      </c>
      <c r="E661" s="82">
        <v>0</v>
      </c>
      <c r="F661" s="82">
        <v>0</v>
      </c>
      <c r="G661" s="82">
        <v>0</v>
      </c>
      <c r="H661" s="79">
        <v>0</v>
      </c>
      <c r="I661" s="80"/>
    </row>
    <row r="662" spans="1:9">
      <c r="A662" s="78">
        <v>602001</v>
      </c>
      <c r="B662" s="30" t="s">
        <v>1235</v>
      </c>
      <c r="C662" s="79">
        <v>248.85</v>
      </c>
      <c r="D662" s="79">
        <v>248.85</v>
      </c>
      <c r="E662" s="82">
        <v>0</v>
      </c>
      <c r="F662" s="82">
        <v>0</v>
      </c>
      <c r="G662" s="82">
        <v>0</v>
      </c>
      <c r="H662" s="79">
        <v>0</v>
      </c>
      <c r="I662" s="80"/>
    </row>
    <row r="663" spans="1:9">
      <c r="A663" s="77"/>
      <c r="B663" s="84" t="s">
        <v>1920</v>
      </c>
      <c r="C663" s="79">
        <v>9</v>
      </c>
      <c r="D663" s="79">
        <v>9</v>
      </c>
      <c r="E663" s="82">
        <v>0</v>
      </c>
      <c r="F663" s="82">
        <v>0</v>
      </c>
      <c r="G663" s="82">
        <v>0</v>
      </c>
      <c r="H663" s="79">
        <v>0</v>
      </c>
      <c r="I663" s="80"/>
    </row>
    <row r="664" spans="1:9">
      <c r="A664" s="77"/>
      <c r="B664" s="84" t="s">
        <v>1921</v>
      </c>
      <c r="C664" s="79">
        <v>13</v>
      </c>
      <c r="D664" s="79">
        <v>13</v>
      </c>
      <c r="E664" s="82">
        <v>0</v>
      </c>
      <c r="F664" s="82">
        <v>0</v>
      </c>
      <c r="G664" s="82">
        <v>0</v>
      </c>
      <c r="H664" s="79">
        <v>0</v>
      </c>
      <c r="I664" s="80"/>
    </row>
    <row r="665" spans="1:9">
      <c r="A665" s="77"/>
      <c r="B665" s="84" t="s">
        <v>1922</v>
      </c>
      <c r="C665" s="79">
        <v>40</v>
      </c>
      <c r="D665" s="79">
        <v>40</v>
      </c>
      <c r="E665" s="82">
        <v>0</v>
      </c>
      <c r="F665" s="82">
        <v>0</v>
      </c>
      <c r="G665" s="82">
        <v>0</v>
      </c>
      <c r="H665" s="79">
        <v>0</v>
      </c>
      <c r="I665" s="80"/>
    </row>
    <row r="666" spans="1:9">
      <c r="A666" s="77"/>
      <c r="B666" s="84" t="s">
        <v>1923</v>
      </c>
      <c r="C666" s="79">
        <v>40</v>
      </c>
      <c r="D666" s="79">
        <v>40</v>
      </c>
      <c r="E666" s="82">
        <v>0</v>
      </c>
      <c r="F666" s="82">
        <v>0</v>
      </c>
      <c r="G666" s="82">
        <v>0</v>
      </c>
      <c r="H666" s="79">
        <v>0</v>
      </c>
      <c r="I666" s="80"/>
    </row>
    <row r="667" spans="1:9">
      <c r="A667" s="77"/>
      <c r="B667" s="84" t="s">
        <v>1924</v>
      </c>
      <c r="C667" s="79">
        <v>42.85</v>
      </c>
      <c r="D667" s="79">
        <v>42.85</v>
      </c>
      <c r="E667" s="82">
        <v>0</v>
      </c>
      <c r="F667" s="82">
        <v>0</v>
      </c>
      <c r="G667" s="82">
        <v>0</v>
      </c>
      <c r="H667" s="79">
        <v>0</v>
      </c>
      <c r="I667" s="80"/>
    </row>
    <row r="668" spans="1:9">
      <c r="A668" s="77"/>
      <c r="B668" s="84" t="s">
        <v>1925</v>
      </c>
      <c r="C668" s="79">
        <v>10</v>
      </c>
      <c r="D668" s="79">
        <v>10</v>
      </c>
      <c r="E668" s="82">
        <v>0</v>
      </c>
      <c r="F668" s="82">
        <v>0</v>
      </c>
      <c r="G668" s="82">
        <v>0</v>
      </c>
      <c r="H668" s="79">
        <v>0</v>
      </c>
      <c r="I668" s="80"/>
    </row>
    <row r="669" spans="1:9">
      <c r="A669" s="77"/>
      <c r="B669" s="30" t="s">
        <v>1926</v>
      </c>
      <c r="C669" s="79">
        <v>94</v>
      </c>
      <c r="D669" s="79">
        <v>94</v>
      </c>
      <c r="E669" s="82">
        <v>0</v>
      </c>
      <c r="F669" s="82">
        <v>0</v>
      </c>
      <c r="G669" s="82">
        <v>0</v>
      </c>
      <c r="H669" s="79">
        <v>0</v>
      </c>
      <c r="I669" s="80"/>
    </row>
    <row r="670" spans="1:9">
      <c r="A670" s="78">
        <v>603002</v>
      </c>
      <c r="B670" s="30" t="s">
        <v>1236</v>
      </c>
      <c r="C670" s="79">
        <v>11</v>
      </c>
      <c r="D670" s="79">
        <v>0</v>
      </c>
      <c r="E670" s="82">
        <v>11</v>
      </c>
      <c r="F670" s="82">
        <v>0</v>
      </c>
      <c r="G670" s="82">
        <v>0</v>
      </c>
      <c r="H670" s="79">
        <v>0</v>
      </c>
      <c r="I670" s="80"/>
    </row>
    <row r="671" spans="1:9">
      <c r="A671" s="30"/>
      <c r="B671" s="97" t="s">
        <v>1927</v>
      </c>
      <c r="C671" s="79">
        <v>11</v>
      </c>
      <c r="D671" s="79">
        <v>0</v>
      </c>
      <c r="E671" s="82">
        <v>11</v>
      </c>
      <c r="F671" s="82">
        <v>0</v>
      </c>
      <c r="G671" s="82">
        <v>0</v>
      </c>
      <c r="H671" s="79">
        <v>0</v>
      </c>
      <c r="I671" s="80"/>
    </row>
    <row r="672" spans="1:9">
      <c r="A672" s="78">
        <v>999006</v>
      </c>
      <c r="B672" s="30" t="s">
        <v>1928</v>
      </c>
      <c r="C672" s="79">
        <v>8498.2</v>
      </c>
      <c r="D672" s="79">
        <v>8498.2</v>
      </c>
      <c r="E672" s="82">
        <v>0</v>
      </c>
      <c r="F672" s="82">
        <v>0</v>
      </c>
      <c r="G672" s="82">
        <v>0</v>
      </c>
      <c r="H672" s="79">
        <v>0</v>
      </c>
      <c r="I672" s="80"/>
    </row>
    <row r="673" spans="1:9">
      <c r="A673" s="77"/>
      <c r="B673" s="84" t="s">
        <v>1929</v>
      </c>
      <c r="C673" s="79">
        <v>5000</v>
      </c>
      <c r="D673" s="79">
        <v>5000</v>
      </c>
      <c r="E673" s="82">
        <v>0</v>
      </c>
      <c r="F673" s="82">
        <v>0</v>
      </c>
      <c r="G673" s="82">
        <v>0</v>
      </c>
      <c r="H673" s="79">
        <v>0</v>
      </c>
      <c r="I673" s="80"/>
    </row>
    <row r="674" spans="1:9">
      <c r="A674" s="77"/>
      <c r="B674" s="84" t="s">
        <v>1930</v>
      </c>
      <c r="C674" s="79">
        <v>39</v>
      </c>
      <c r="D674" s="79">
        <v>39</v>
      </c>
      <c r="E674" s="82">
        <v>0</v>
      </c>
      <c r="F674" s="82">
        <v>0</v>
      </c>
      <c r="G674" s="82">
        <v>0</v>
      </c>
      <c r="H674" s="79">
        <v>0</v>
      </c>
      <c r="I674" s="80"/>
    </row>
    <row r="675" spans="1:9">
      <c r="A675" s="77"/>
      <c r="B675" s="84" t="s">
        <v>1931</v>
      </c>
      <c r="C675" s="79">
        <v>3000</v>
      </c>
      <c r="D675" s="79">
        <v>3000</v>
      </c>
      <c r="E675" s="82">
        <v>0</v>
      </c>
      <c r="F675" s="82">
        <v>0</v>
      </c>
      <c r="G675" s="82">
        <v>0</v>
      </c>
      <c r="H675" s="79">
        <v>0</v>
      </c>
      <c r="I675" s="80"/>
    </row>
    <row r="676" spans="1:9">
      <c r="A676" s="77"/>
      <c r="B676" s="84" t="s">
        <v>1932</v>
      </c>
      <c r="C676" s="79">
        <v>320</v>
      </c>
      <c r="D676" s="79">
        <v>320</v>
      </c>
      <c r="E676" s="82">
        <v>0</v>
      </c>
      <c r="F676" s="82">
        <v>0</v>
      </c>
      <c r="G676" s="82">
        <v>0</v>
      </c>
      <c r="H676" s="79">
        <v>0</v>
      </c>
      <c r="I676" s="80"/>
    </row>
    <row r="677" spans="1:9">
      <c r="A677" s="77"/>
      <c r="B677" s="84" t="s">
        <v>1933</v>
      </c>
      <c r="C677" s="79">
        <v>79.2</v>
      </c>
      <c r="D677" s="79">
        <v>79.2</v>
      </c>
      <c r="E677" s="82">
        <v>0</v>
      </c>
      <c r="F677" s="82">
        <v>0</v>
      </c>
      <c r="G677" s="82">
        <v>0</v>
      </c>
      <c r="H677" s="79">
        <v>0</v>
      </c>
      <c r="I677" s="80"/>
    </row>
    <row r="678" spans="1:9">
      <c r="A678" s="77"/>
      <c r="B678" s="84" t="s">
        <v>1934</v>
      </c>
      <c r="C678" s="79">
        <v>50</v>
      </c>
      <c r="D678" s="79">
        <v>50</v>
      </c>
      <c r="E678" s="82">
        <v>0</v>
      </c>
      <c r="F678" s="82">
        <v>0</v>
      </c>
      <c r="G678" s="82">
        <v>0</v>
      </c>
      <c r="H678" s="79">
        <v>0</v>
      </c>
      <c r="I678" s="80"/>
    </row>
    <row r="679" spans="1:9">
      <c r="A679" s="77"/>
      <c r="B679" s="84" t="s">
        <v>1935</v>
      </c>
      <c r="C679" s="79">
        <v>10</v>
      </c>
      <c r="D679" s="79">
        <v>10</v>
      </c>
      <c r="E679" s="82">
        <v>0</v>
      </c>
      <c r="F679" s="82">
        <v>0</v>
      </c>
      <c r="G679" s="82">
        <v>0</v>
      </c>
      <c r="H679" s="79">
        <v>0</v>
      </c>
      <c r="I679" s="80"/>
    </row>
    <row r="680" spans="1:9">
      <c r="A680" s="77"/>
      <c r="B680" s="30" t="s">
        <v>1936</v>
      </c>
      <c r="C680" s="79">
        <v>26641.57</v>
      </c>
      <c r="D680" s="79">
        <v>25850.07</v>
      </c>
      <c r="E680" s="82">
        <v>370</v>
      </c>
      <c r="F680" s="82">
        <v>143.5</v>
      </c>
      <c r="G680" s="82">
        <v>278</v>
      </c>
      <c r="H680" s="79">
        <v>0</v>
      </c>
      <c r="I680" s="80"/>
    </row>
    <row r="681" spans="1:9">
      <c r="A681" s="78">
        <v>201001</v>
      </c>
      <c r="B681" s="30" t="s">
        <v>1237</v>
      </c>
      <c r="C681" s="79">
        <v>391.4</v>
      </c>
      <c r="D681" s="79">
        <v>391.4</v>
      </c>
      <c r="E681" s="82">
        <v>0</v>
      </c>
      <c r="F681" s="82">
        <v>0</v>
      </c>
      <c r="G681" s="82">
        <v>0</v>
      </c>
      <c r="H681" s="79">
        <v>0</v>
      </c>
      <c r="I681" s="80"/>
    </row>
    <row r="682" spans="1:9">
      <c r="A682" s="77"/>
      <c r="B682" s="84" t="s">
        <v>1937</v>
      </c>
      <c r="C682" s="79">
        <v>15</v>
      </c>
      <c r="D682" s="79">
        <v>15</v>
      </c>
      <c r="E682" s="82">
        <v>0</v>
      </c>
      <c r="F682" s="82">
        <v>0</v>
      </c>
      <c r="G682" s="82">
        <v>0</v>
      </c>
      <c r="H682" s="79">
        <v>0</v>
      </c>
      <c r="I682" s="80"/>
    </row>
    <row r="683" spans="1:9">
      <c r="A683" s="77"/>
      <c r="B683" s="84" t="s">
        <v>1938</v>
      </c>
      <c r="C683" s="79">
        <v>20</v>
      </c>
      <c r="D683" s="79">
        <v>20</v>
      </c>
      <c r="E683" s="82">
        <v>0</v>
      </c>
      <c r="F683" s="82">
        <v>0</v>
      </c>
      <c r="G683" s="82">
        <v>0</v>
      </c>
      <c r="H683" s="79">
        <v>0</v>
      </c>
      <c r="I683" s="80"/>
    </row>
    <row r="684" spans="1:9">
      <c r="A684" s="77"/>
      <c r="B684" s="30" t="s">
        <v>1939</v>
      </c>
      <c r="C684" s="79">
        <v>6</v>
      </c>
      <c r="D684" s="79">
        <v>6</v>
      </c>
      <c r="E684" s="82">
        <v>0</v>
      </c>
      <c r="F684" s="82">
        <v>0</v>
      </c>
      <c r="G684" s="82">
        <v>0</v>
      </c>
      <c r="H684" s="79">
        <v>0</v>
      </c>
      <c r="I684" s="80"/>
    </row>
    <row r="685" spans="1:9">
      <c r="A685" s="77"/>
      <c r="B685" s="84" t="s">
        <v>1940</v>
      </c>
      <c r="C685" s="79">
        <v>9</v>
      </c>
      <c r="D685" s="79">
        <v>9</v>
      </c>
      <c r="E685" s="82">
        <v>0</v>
      </c>
      <c r="F685" s="82">
        <v>0</v>
      </c>
      <c r="G685" s="82">
        <v>0</v>
      </c>
      <c r="H685" s="79">
        <v>0</v>
      </c>
      <c r="I685" s="80"/>
    </row>
    <row r="686" spans="1:9">
      <c r="A686" s="30"/>
      <c r="B686" s="97" t="s">
        <v>1941</v>
      </c>
      <c r="C686" s="79">
        <v>40</v>
      </c>
      <c r="D686" s="79">
        <v>40</v>
      </c>
      <c r="E686" s="82">
        <v>0</v>
      </c>
      <c r="F686" s="82">
        <v>0</v>
      </c>
      <c r="G686" s="82">
        <v>0</v>
      </c>
      <c r="H686" s="79">
        <v>0</v>
      </c>
      <c r="I686" s="80"/>
    </row>
    <row r="687" spans="1:9">
      <c r="A687" s="77"/>
      <c r="B687" s="30" t="s">
        <v>1942</v>
      </c>
      <c r="C687" s="79">
        <v>180</v>
      </c>
      <c r="D687" s="79">
        <v>180</v>
      </c>
      <c r="E687" s="82">
        <v>0</v>
      </c>
      <c r="F687" s="82">
        <v>0</v>
      </c>
      <c r="G687" s="82">
        <v>0</v>
      </c>
      <c r="H687" s="79">
        <v>0</v>
      </c>
      <c r="I687" s="80"/>
    </row>
    <row r="688" spans="1:9">
      <c r="A688" s="77"/>
      <c r="B688" s="84" t="s">
        <v>1943</v>
      </c>
      <c r="C688" s="79">
        <v>80</v>
      </c>
      <c r="D688" s="79">
        <v>80</v>
      </c>
      <c r="E688" s="82">
        <v>0</v>
      </c>
      <c r="F688" s="82">
        <v>0</v>
      </c>
      <c r="G688" s="82">
        <v>0</v>
      </c>
      <c r="H688" s="79">
        <v>0</v>
      </c>
      <c r="I688" s="80"/>
    </row>
    <row r="689" spans="1:9">
      <c r="A689" s="30"/>
      <c r="B689" s="77" t="s">
        <v>1944</v>
      </c>
      <c r="C689" s="79">
        <v>41.4</v>
      </c>
      <c r="D689" s="79">
        <v>41.4</v>
      </c>
      <c r="E689" s="82">
        <v>0</v>
      </c>
      <c r="F689" s="82">
        <v>0</v>
      </c>
      <c r="G689" s="82">
        <v>0</v>
      </c>
      <c r="H689" s="79">
        <v>0</v>
      </c>
      <c r="I689" s="80"/>
    </row>
    <row r="690" spans="1:9">
      <c r="A690" s="78">
        <v>202001</v>
      </c>
      <c r="B690" s="30" t="s">
        <v>1238</v>
      </c>
      <c r="C690" s="79">
        <v>332</v>
      </c>
      <c r="D690" s="79">
        <v>332</v>
      </c>
      <c r="E690" s="82">
        <v>0</v>
      </c>
      <c r="F690" s="82">
        <v>0</v>
      </c>
      <c r="G690" s="82">
        <v>0</v>
      </c>
      <c r="H690" s="79">
        <v>0</v>
      </c>
      <c r="I690" s="80"/>
    </row>
    <row r="691" spans="1:9">
      <c r="A691" s="30"/>
      <c r="B691" s="97" t="s">
        <v>1760</v>
      </c>
      <c r="C691" s="79">
        <v>70</v>
      </c>
      <c r="D691" s="79">
        <v>70</v>
      </c>
      <c r="E691" s="82">
        <v>0</v>
      </c>
      <c r="F691" s="82">
        <v>0</v>
      </c>
      <c r="G691" s="82">
        <v>0</v>
      </c>
      <c r="H691" s="79">
        <v>0</v>
      </c>
      <c r="I691" s="80"/>
    </row>
    <row r="692" spans="1:9">
      <c r="A692" s="77"/>
      <c r="B692" s="30" t="s">
        <v>1945</v>
      </c>
      <c r="C692" s="79">
        <v>18</v>
      </c>
      <c r="D692" s="79">
        <v>18</v>
      </c>
      <c r="E692" s="82">
        <v>0</v>
      </c>
      <c r="F692" s="82">
        <v>0</v>
      </c>
      <c r="G692" s="82">
        <v>0</v>
      </c>
      <c r="H692" s="79">
        <v>0</v>
      </c>
      <c r="I692" s="80"/>
    </row>
    <row r="693" spans="1:9">
      <c r="A693" s="77"/>
      <c r="B693" s="84" t="s">
        <v>1946</v>
      </c>
      <c r="C693" s="79">
        <v>9</v>
      </c>
      <c r="D693" s="79">
        <v>9</v>
      </c>
      <c r="E693" s="82">
        <v>0</v>
      </c>
      <c r="F693" s="82">
        <v>0</v>
      </c>
      <c r="G693" s="82">
        <v>0</v>
      </c>
      <c r="H693" s="79">
        <v>0</v>
      </c>
      <c r="I693" s="80"/>
    </row>
    <row r="694" spans="1:9">
      <c r="A694" s="30"/>
      <c r="B694" s="97" t="s">
        <v>1947</v>
      </c>
      <c r="C694" s="79">
        <v>125</v>
      </c>
      <c r="D694" s="79">
        <v>125</v>
      </c>
      <c r="E694" s="82">
        <v>0</v>
      </c>
      <c r="F694" s="82">
        <v>0</v>
      </c>
      <c r="G694" s="82">
        <v>0</v>
      </c>
      <c r="H694" s="79">
        <v>0</v>
      </c>
      <c r="I694" s="80"/>
    </row>
    <row r="695" spans="1:9">
      <c r="A695" s="77"/>
      <c r="B695" s="84" t="s">
        <v>1948</v>
      </c>
      <c r="C695" s="79">
        <v>10</v>
      </c>
      <c r="D695" s="79">
        <v>10</v>
      </c>
      <c r="E695" s="82">
        <v>0</v>
      </c>
      <c r="F695" s="82">
        <v>0</v>
      </c>
      <c r="G695" s="82">
        <v>0</v>
      </c>
      <c r="H695" s="79">
        <v>0</v>
      </c>
      <c r="I695" s="80"/>
    </row>
    <row r="696" spans="1:9">
      <c r="A696" s="77"/>
      <c r="B696" s="84" t="s">
        <v>1949</v>
      </c>
      <c r="C696" s="79">
        <v>100</v>
      </c>
      <c r="D696" s="79">
        <v>100</v>
      </c>
      <c r="E696" s="82">
        <v>0</v>
      </c>
      <c r="F696" s="82">
        <v>0</v>
      </c>
      <c r="G696" s="82">
        <v>0</v>
      </c>
      <c r="H696" s="79">
        <v>0</v>
      </c>
      <c r="I696" s="80"/>
    </row>
    <row r="697" spans="1:9">
      <c r="A697" s="78">
        <v>202002</v>
      </c>
      <c r="B697" s="30" t="s">
        <v>1239</v>
      </c>
      <c r="C697" s="79">
        <v>145</v>
      </c>
      <c r="D697" s="79">
        <v>145</v>
      </c>
      <c r="E697" s="82">
        <v>0</v>
      </c>
      <c r="F697" s="82">
        <v>0</v>
      </c>
      <c r="G697" s="82">
        <v>0</v>
      </c>
      <c r="H697" s="79">
        <v>0</v>
      </c>
      <c r="I697" s="80"/>
    </row>
    <row r="698" spans="1:9">
      <c r="A698" s="77"/>
      <c r="B698" s="84" t="s">
        <v>1950</v>
      </c>
      <c r="C698" s="79">
        <v>35</v>
      </c>
      <c r="D698" s="79">
        <v>35</v>
      </c>
      <c r="E698" s="82">
        <v>0</v>
      </c>
      <c r="F698" s="82">
        <v>0</v>
      </c>
      <c r="G698" s="82">
        <v>0</v>
      </c>
      <c r="H698" s="79">
        <v>0</v>
      </c>
      <c r="I698" s="80"/>
    </row>
    <row r="699" spans="1:9">
      <c r="A699" s="77"/>
      <c r="B699" s="84" t="s">
        <v>1951</v>
      </c>
      <c r="C699" s="79">
        <v>20</v>
      </c>
      <c r="D699" s="79">
        <v>20</v>
      </c>
      <c r="E699" s="82">
        <v>0</v>
      </c>
      <c r="F699" s="82">
        <v>0</v>
      </c>
      <c r="G699" s="82">
        <v>0</v>
      </c>
      <c r="H699" s="79">
        <v>0</v>
      </c>
      <c r="I699" s="80"/>
    </row>
    <row r="700" spans="1:9">
      <c r="A700" s="77"/>
      <c r="B700" s="84" t="s">
        <v>1952</v>
      </c>
      <c r="C700" s="79">
        <v>20</v>
      </c>
      <c r="D700" s="79">
        <v>20</v>
      </c>
      <c r="E700" s="82">
        <v>0</v>
      </c>
      <c r="F700" s="82">
        <v>0</v>
      </c>
      <c r="G700" s="82">
        <v>0</v>
      </c>
      <c r="H700" s="79">
        <v>0</v>
      </c>
      <c r="I700" s="80"/>
    </row>
    <row r="701" spans="1:9">
      <c r="A701" s="77"/>
      <c r="B701" s="30" t="s">
        <v>1953</v>
      </c>
      <c r="C701" s="79">
        <v>70</v>
      </c>
      <c r="D701" s="79">
        <v>70</v>
      </c>
      <c r="E701" s="82">
        <v>0</v>
      </c>
      <c r="F701" s="82">
        <v>0</v>
      </c>
      <c r="G701" s="82">
        <v>0</v>
      </c>
      <c r="H701" s="79">
        <v>0</v>
      </c>
      <c r="I701" s="80"/>
    </row>
    <row r="702" spans="1:9">
      <c r="A702" s="78">
        <v>203002</v>
      </c>
      <c r="B702" s="30" t="s">
        <v>1240</v>
      </c>
      <c r="C702" s="79">
        <v>238</v>
      </c>
      <c r="D702" s="79">
        <v>0</v>
      </c>
      <c r="E702" s="82">
        <v>238</v>
      </c>
      <c r="F702" s="82">
        <v>0</v>
      </c>
      <c r="G702" s="82">
        <v>0</v>
      </c>
      <c r="H702" s="79">
        <v>0</v>
      </c>
      <c r="I702" s="80"/>
    </row>
    <row r="703" spans="1:9">
      <c r="A703" s="30"/>
      <c r="B703" s="97" t="s">
        <v>1954</v>
      </c>
      <c r="C703" s="79">
        <v>28</v>
      </c>
      <c r="D703" s="79">
        <v>0</v>
      </c>
      <c r="E703" s="82">
        <v>28</v>
      </c>
      <c r="F703" s="82">
        <v>0</v>
      </c>
      <c r="G703" s="82">
        <v>0</v>
      </c>
      <c r="H703" s="79">
        <v>0</v>
      </c>
      <c r="I703" s="80"/>
    </row>
    <row r="704" spans="1:9">
      <c r="A704" s="77"/>
      <c r="B704" s="84" t="s">
        <v>1955</v>
      </c>
      <c r="C704" s="79">
        <v>12</v>
      </c>
      <c r="D704" s="79">
        <v>0</v>
      </c>
      <c r="E704" s="82">
        <v>12</v>
      </c>
      <c r="F704" s="82">
        <v>0</v>
      </c>
      <c r="G704" s="82">
        <v>0</v>
      </c>
      <c r="H704" s="79">
        <v>0</v>
      </c>
      <c r="I704" s="80"/>
    </row>
    <row r="705" spans="1:9">
      <c r="A705" s="77"/>
      <c r="B705" s="84" t="s">
        <v>1956</v>
      </c>
      <c r="C705" s="79">
        <v>50</v>
      </c>
      <c r="D705" s="79">
        <v>0</v>
      </c>
      <c r="E705" s="82">
        <v>50</v>
      </c>
      <c r="F705" s="82">
        <v>0</v>
      </c>
      <c r="G705" s="82">
        <v>0</v>
      </c>
      <c r="H705" s="79">
        <v>0</v>
      </c>
      <c r="I705" s="80"/>
    </row>
    <row r="706" spans="1:9">
      <c r="A706" s="77"/>
      <c r="B706" s="84" t="s">
        <v>1957</v>
      </c>
      <c r="C706" s="79">
        <v>28</v>
      </c>
      <c r="D706" s="79">
        <v>0</v>
      </c>
      <c r="E706" s="82">
        <v>28</v>
      </c>
      <c r="F706" s="82">
        <v>0</v>
      </c>
      <c r="G706" s="82">
        <v>0</v>
      </c>
      <c r="H706" s="79">
        <v>0</v>
      </c>
      <c r="I706" s="80"/>
    </row>
    <row r="707" spans="1:9">
      <c r="A707" s="77"/>
      <c r="B707" s="30" t="s">
        <v>1958</v>
      </c>
      <c r="C707" s="79">
        <v>60</v>
      </c>
      <c r="D707" s="79">
        <v>0</v>
      </c>
      <c r="E707" s="82">
        <v>60</v>
      </c>
      <c r="F707" s="82">
        <v>0</v>
      </c>
      <c r="G707" s="82">
        <v>0</v>
      </c>
      <c r="H707" s="79">
        <v>0</v>
      </c>
      <c r="I707" s="80"/>
    </row>
    <row r="708" spans="1:9">
      <c r="A708" s="77"/>
      <c r="B708" s="84" t="s">
        <v>1959</v>
      </c>
      <c r="C708" s="79">
        <v>20</v>
      </c>
      <c r="D708" s="79">
        <v>0</v>
      </c>
      <c r="E708" s="82">
        <v>20</v>
      </c>
      <c r="F708" s="82">
        <v>0</v>
      </c>
      <c r="G708" s="82">
        <v>0</v>
      </c>
      <c r="H708" s="79">
        <v>0</v>
      </c>
      <c r="I708" s="80"/>
    </row>
    <row r="709" spans="1:9">
      <c r="A709" s="30"/>
      <c r="B709" s="97" t="s">
        <v>1960</v>
      </c>
      <c r="C709" s="79">
        <v>40</v>
      </c>
      <c r="D709" s="79">
        <v>0</v>
      </c>
      <c r="E709" s="82">
        <v>40</v>
      </c>
      <c r="F709" s="82">
        <v>0</v>
      </c>
      <c r="G709" s="82">
        <v>0</v>
      </c>
      <c r="H709" s="79">
        <v>0</v>
      </c>
      <c r="I709" s="80"/>
    </row>
    <row r="710" spans="1:9">
      <c r="A710" s="78">
        <v>204001</v>
      </c>
      <c r="B710" s="30" t="s">
        <v>1241</v>
      </c>
      <c r="C710" s="79">
        <v>1260</v>
      </c>
      <c r="D710" s="79">
        <v>1260</v>
      </c>
      <c r="E710" s="82">
        <v>0</v>
      </c>
      <c r="F710" s="82">
        <v>0</v>
      </c>
      <c r="G710" s="82">
        <v>0</v>
      </c>
      <c r="H710" s="79">
        <v>0</v>
      </c>
      <c r="I710" s="80"/>
    </row>
    <row r="711" spans="1:9">
      <c r="A711" s="77"/>
      <c r="B711" s="30" t="s">
        <v>1961</v>
      </c>
      <c r="C711" s="79">
        <v>10</v>
      </c>
      <c r="D711" s="79">
        <v>10</v>
      </c>
      <c r="E711" s="82">
        <v>0</v>
      </c>
      <c r="F711" s="82">
        <v>0</v>
      </c>
      <c r="G711" s="82">
        <v>0</v>
      </c>
      <c r="H711" s="79">
        <v>0</v>
      </c>
      <c r="I711" s="80"/>
    </row>
    <row r="712" spans="1:9">
      <c r="A712" s="77"/>
      <c r="B712" s="84" t="s">
        <v>1962</v>
      </c>
      <c r="C712" s="79">
        <v>20</v>
      </c>
      <c r="D712" s="79">
        <v>20</v>
      </c>
      <c r="E712" s="82">
        <v>0</v>
      </c>
      <c r="F712" s="82">
        <v>0</v>
      </c>
      <c r="G712" s="82">
        <v>0</v>
      </c>
      <c r="H712" s="79">
        <v>0</v>
      </c>
      <c r="I712" s="80"/>
    </row>
    <row r="713" spans="1:9">
      <c r="A713" s="30"/>
      <c r="B713" s="97" t="s">
        <v>1963</v>
      </c>
      <c r="C713" s="79">
        <v>21</v>
      </c>
      <c r="D713" s="79">
        <v>21</v>
      </c>
      <c r="E713" s="82">
        <v>0</v>
      </c>
      <c r="F713" s="82">
        <v>0</v>
      </c>
      <c r="G713" s="82">
        <v>0</v>
      </c>
      <c r="H713" s="79">
        <v>0</v>
      </c>
      <c r="I713" s="80"/>
    </row>
    <row r="714" spans="1:9">
      <c r="A714" s="77"/>
      <c r="B714" s="84" t="s">
        <v>1964</v>
      </c>
      <c r="C714" s="79">
        <v>25</v>
      </c>
      <c r="D714" s="79">
        <v>25</v>
      </c>
      <c r="E714" s="82">
        <v>0</v>
      </c>
      <c r="F714" s="82">
        <v>0</v>
      </c>
      <c r="G714" s="82">
        <v>0</v>
      </c>
      <c r="H714" s="79">
        <v>0</v>
      </c>
      <c r="I714" s="80"/>
    </row>
    <row r="715" spans="1:9">
      <c r="A715" s="77"/>
      <c r="B715" s="84" t="s">
        <v>1965</v>
      </c>
      <c r="C715" s="79">
        <v>180</v>
      </c>
      <c r="D715" s="79">
        <v>180</v>
      </c>
      <c r="E715" s="82">
        <v>0</v>
      </c>
      <c r="F715" s="82">
        <v>0</v>
      </c>
      <c r="G715" s="82">
        <v>0</v>
      </c>
      <c r="H715" s="79">
        <v>0</v>
      </c>
      <c r="I715" s="80"/>
    </row>
    <row r="716" spans="1:9">
      <c r="A716" s="77"/>
      <c r="B716" s="84" t="s">
        <v>1966</v>
      </c>
      <c r="C716" s="79">
        <v>70</v>
      </c>
      <c r="D716" s="79">
        <v>70</v>
      </c>
      <c r="E716" s="82">
        <v>0</v>
      </c>
      <c r="F716" s="82">
        <v>0</v>
      </c>
      <c r="G716" s="82">
        <v>0</v>
      </c>
      <c r="H716" s="79">
        <v>0</v>
      </c>
      <c r="I716" s="80"/>
    </row>
    <row r="717" spans="1:9">
      <c r="A717" s="77"/>
      <c r="B717" s="84" t="s">
        <v>1967</v>
      </c>
      <c r="C717" s="79">
        <v>45</v>
      </c>
      <c r="D717" s="79">
        <v>45</v>
      </c>
      <c r="E717" s="82">
        <v>0</v>
      </c>
      <c r="F717" s="82">
        <v>0</v>
      </c>
      <c r="G717" s="82">
        <v>0</v>
      </c>
      <c r="H717" s="79">
        <v>0</v>
      </c>
      <c r="I717" s="80"/>
    </row>
    <row r="718" spans="1:9">
      <c r="A718" s="77"/>
      <c r="B718" s="84" t="s">
        <v>1968</v>
      </c>
      <c r="C718" s="79">
        <v>10</v>
      </c>
      <c r="D718" s="79">
        <v>10</v>
      </c>
      <c r="E718" s="82">
        <v>0</v>
      </c>
      <c r="F718" s="82">
        <v>0</v>
      </c>
      <c r="G718" s="82">
        <v>0</v>
      </c>
      <c r="H718" s="79">
        <v>0</v>
      </c>
      <c r="I718" s="80"/>
    </row>
    <row r="719" spans="1:9">
      <c r="A719" s="77"/>
      <c r="B719" s="84" t="s">
        <v>1969</v>
      </c>
      <c r="C719" s="79">
        <v>110</v>
      </c>
      <c r="D719" s="79">
        <v>110</v>
      </c>
      <c r="E719" s="82">
        <v>0</v>
      </c>
      <c r="F719" s="82">
        <v>0</v>
      </c>
      <c r="G719" s="82">
        <v>0</v>
      </c>
      <c r="H719" s="79">
        <v>0</v>
      </c>
      <c r="I719" s="80"/>
    </row>
    <row r="720" spans="1:9">
      <c r="A720" s="77"/>
      <c r="B720" s="84" t="s">
        <v>1970</v>
      </c>
      <c r="C720" s="79">
        <v>125</v>
      </c>
      <c r="D720" s="79">
        <v>125</v>
      </c>
      <c r="E720" s="82">
        <v>0</v>
      </c>
      <c r="F720" s="82">
        <v>0</v>
      </c>
      <c r="G720" s="82">
        <v>0</v>
      </c>
      <c r="H720" s="79">
        <v>0</v>
      </c>
      <c r="I720" s="80"/>
    </row>
    <row r="721" spans="1:9">
      <c r="A721" s="77"/>
      <c r="B721" s="30" t="s">
        <v>1971</v>
      </c>
      <c r="C721" s="79">
        <v>19</v>
      </c>
      <c r="D721" s="79">
        <v>19</v>
      </c>
      <c r="E721" s="82">
        <v>0</v>
      </c>
      <c r="F721" s="82">
        <v>0</v>
      </c>
      <c r="G721" s="82">
        <v>0</v>
      </c>
      <c r="H721" s="79">
        <v>0</v>
      </c>
      <c r="I721" s="80"/>
    </row>
    <row r="722" spans="1:9">
      <c r="A722" s="77"/>
      <c r="B722" s="84" t="s">
        <v>1972</v>
      </c>
      <c r="C722" s="79">
        <v>20</v>
      </c>
      <c r="D722" s="79">
        <v>20</v>
      </c>
      <c r="E722" s="82">
        <v>0</v>
      </c>
      <c r="F722" s="82">
        <v>0</v>
      </c>
      <c r="G722" s="82">
        <v>0</v>
      </c>
      <c r="H722" s="79">
        <v>0</v>
      </c>
      <c r="I722" s="80"/>
    </row>
    <row r="723" spans="1:9">
      <c r="A723" s="30"/>
      <c r="B723" s="97" t="s">
        <v>1973</v>
      </c>
      <c r="C723" s="79">
        <v>115</v>
      </c>
      <c r="D723" s="79">
        <v>115</v>
      </c>
      <c r="E723" s="82">
        <v>0</v>
      </c>
      <c r="F723" s="82">
        <v>0</v>
      </c>
      <c r="G723" s="82">
        <v>0</v>
      </c>
      <c r="H723" s="79">
        <v>0</v>
      </c>
      <c r="I723" s="80"/>
    </row>
    <row r="724" spans="1:9">
      <c r="A724" s="77"/>
      <c r="B724" s="84" t="s">
        <v>1974</v>
      </c>
      <c r="C724" s="79">
        <v>15</v>
      </c>
      <c r="D724" s="79">
        <v>15</v>
      </c>
      <c r="E724" s="82">
        <v>0</v>
      </c>
      <c r="F724" s="82">
        <v>0</v>
      </c>
      <c r="G724" s="82">
        <v>0</v>
      </c>
      <c r="H724" s="79">
        <v>0</v>
      </c>
      <c r="I724" s="80"/>
    </row>
    <row r="725" spans="1:9">
      <c r="A725" s="77"/>
      <c r="B725" s="84" t="s">
        <v>1975</v>
      </c>
      <c r="C725" s="79">
        <v>70</v>
      </c>
      <c r="D725" s="79">
        <v>70</v>
      </c>
      <c r="E725" s="82">
        <v>0</v>
      </c>
      <c r="F725" s="82">
        <v>0</v>
      </c>
      <c r="G725" s="82">
        <v>0</v>
      </c>
      <c r="H725" s="79">
        <v>0</v>
      </c>
      <c r="I725" s="80"/>
    </row>
    <row r="726" spans="1:9">
      <c r="A726" s="77"/>
      <c r="B726" s="84" t="s">
        <v>1976</v>
      </c>
      <c r="C726" s="79">
        <v>25</v>
      </c>
      <c r="D726" s="79">
        <v>25</v>
      </c>
      <c r="E726" s="82">
        <v>0</v>
      </c>
      <c r="F726" s="82">
        <v>0</v>
      </c>
      <c r="G726" s="82">
        <v>0</v>
      </c>
      <c r="H726" s="79">
        <v>0</v>
      </c>
      <c r="I726" s="80"/>
    </row>
    <row r="727" spans="1:9">
      <c r="A727" s="77"/>
      <c r="B727" s="30" t="s">
        <v>1977</v>
      </c>
      <c r="C727" s="79">
        <v>45</v>
      </c>
      <c r="D727" s="79">
        <v>45</v>
      </c>
      <c r="E727" s="82">
        <v>0</v>
      </c>
      <c r="F727" s="82">
        <v>0</v>
      </c>
      <c r="G727" s="82">
        <v>0</v>
      </c>
      <c r="H727" s="79">
        <v>0</v>
      </c>
      <c r="I727" s="80"/>
    </row>
    <row r="728" spans="1:9">
      <c r="A728" s="77"/>
      <c r="B728" s="84" t="s">
        <v>1978</v>
      </c>
      <c r="C728" s="79">
        <v>10</v>
      </c>
      <c r="D728" s="79">
        <v>10</v>
      </c>
      <c r="E728" s="82">
        <v>0</v>
      </c>
      <c r="F728" s="82">
        <v>0</v>
      </c>
      <c r="G728" s="82">
        <v>0</v>
      </c>
      <c r="H728" s="79">
        <v>0</v>
      </c>
      <c r="I728" s="80"/>
    </row>
    <row r="729" spans="1:9">
      <c r="A729" s="30"/>
      <c r="B729" s="97" t="s">
        <v>1979</v>
      </c>
      <c r="C729" s="79">
        <v>205</v>
      </c>
      <c r="D729" s="79">
        <v>205</v>
      </c>
      <c r="E729" s="82">
        <v>0</v>
      </c>
      <c r="F729" s="82">
        <v>0</v>
      </c>
      <c r="G729" s="82">
        <v>0</v>
      </c>
      <c r="H729" s="79">
        <v>0</v>
      </c>
      <c r="I729" s="80"/>
    </row>
    <row r="730" spans="1:9">
      <c r="A730" s="77"/>
      <c r="B730" s="84" t="s">
        <v>1980</v>
      </c>
      <c r="C730" s="79">
        <v>120</v>
      </c>
      <c r="D730" s="79">
        <v>120</v>
      </c>
      <c r="E730" s="82">
        <v>0</v>
      </c>
      <c r="F730" s="82">
        <v>0</v>
      </c>
      <c r="G730" s="82">
        <v>0</v>
      </c>
      <c r="H730" s="79">
        <v>0</v>
      </c>
      <c r="I730" s="80"/>
    </row>
    <row r="731" spans="1:9">
      <c r="A731" s="78">
        <v>205001</v>
      </c>
      <c r="B731" s="30" t="s">
        <v>1242</v>
      </c>
      <c r="C731" s="79">
        <v>633.8</v>
      </c>
      <c r="D731" s="79">
        <v>633.8</v>
      </c>
      <c r="E731" s="82">
        <v>0</v>
      </c>
      <c r="F731" s="82">
        <v>0</v>
      </c>
      <c r="G731" s="82">
        <v>0</v>
      </c>
      <c r="H731" s="79">
        <v>0</v>
      </c>
      <c r="I731" s="80"/>
    </row>
    <row r="732" spans="1:9">
      <c r="A732" s="77"/>
      <c r="B732" s="84" t="s">
        <v>1981</v>
      </c>
      <c r="C732" s="79">
        <v>16</v>
      </c>
      <c r="D732" s="79">
        <v>16</v>
      </c>
      <c r="E732" s="82">
        <v>0</v>
      </c>
      <c r="F732" s="82">
        <v>0</v>
      </c>
      <c r="G732" s="82">
        <v>0</v>
      </c>
      <c r="H732" s="79">
        <v>0</v>
      </c>
      <c r="I732" s="80"/>
    </row>
    <row r="733" spans="1:9">
      <c r="A733" s="77"/>
      <c r="B733" s="84" t="s">
        <v>1982</v>
      </c>
      <c r="C733" s="79">
        <v>10</v>
      </c>
      <c r="D733" s="79">
        <v>10</v>
      </c>
      <c r="E733" s="82">
        <v>0</v>
      </c>
      <c r="F733" s="82">
        <v>0</v>
      </c>
      <c r="G733" s="82">
        <v>0</v>
      </c>
      <c r="H733" s="79">
        <v>0</v>
      </c>
      <c r="I733" s="80"/>
    </row>
    <row r="734" spans="1:9">
      <c r="A734" s="77"/>
      <c r="B734" s="30" t="s">
        <v>1983</v>
      </c>
      <c r="C734" s="79">
        <v>60</v>
      </c>
      <c r="D734" s="79">
        <v>60</v>
      </c>
      <c r="E734" s="82">
        <v>0</v>
      </c>
      <c r="F734" s="82">
        <v>0</v>
      </c>
      <c r="G734" s="82">
        <v>0</v>
      </c>
      <c r="H734" s="79">
        <v>0</v>
      </c>
      <c r="I734" s="80"/>
    </row>
    <row r="735" spans="1:9">
      <c r="A735" s="77"/>
      <c r="B735" s="84" t="s">
        <v>1984</v>
      </c>
      <c r="C735" s="79">
        <v>166.2</v>
      </c>
      <c r="D735" s="79">
        <v>166.2</v>
      </c>
      <c r="E735" s="82">
        <v>0</v>
      </c>
      <c r="F735" s="82">
        <v>0</v>
      </c>
      <c r="G735" s="82">
        <v>0</v>
      </c>
      <c r="H735" s="79">
        <v>0</v>
      </c>
      <c r="I735" s="80"/>
    </row>
    <row r="736" spans="1:9">
      <c r="A736" s="30"/>
      <c r="B736" s="97" t="s">
        <v>1985</v>
      </c>
      <c r="C736" s="79">
        <v>10</v>
      </c>
      <c r="D736" s="79">
        <v>10</v>
      </c>
      <c r="E736" s="82">
        <v>0</v>
      </c>
      <c r="F736" s="82">
        <v>0</v>
      </c>
      <c r="G736" s="82">
        <v>0</v>
      </c>
      <c r="H736" s="79">
        <v>0</v>
      </c>
      <c r="I736" s="80"/>
    </row>
    <row r="737" spans="1:9">
      <c r="A737" s="77"/>
      <c r="B737" s="84" t="s">
        <v>1986</v>
      </c>
      <c r="C737" s="79">
        <v>15</v>
      </c>
      <c r="D737" s="79">
        <v>15</v>
      </c>
      <c r="E737" s="82">
        <v>0</v>
      </c>
      <c r="F737" s="82">
        <v>0</v>
      </c>
      <c r="G737" s="82">
        <v>0</v>
      </c>
      <c r="H737" s="79">
        <v>0</v>
      </c>
      <c r="I737" s="80"/>
    </row>
    <row r="738" spans="1:9">
      <c r="A738" s="77"/>
      <c r="B738" s="30" t="s">
        <v>1987</v>
      </c>
      <c r="C738" s="79">
        <v>8</v>
      </c>
      <c r="D738" s="79">
        <v>8</v>
      </c>
      <c r="E738" s="82">
        <v>0</v>
      </c>
      <c r="F738" s="82">
        <v>0</v>
      </c>
      <c r="G738" s="82">
        <v>0</v>
      </c>
      <c r="H738" s="79">
        <v>0</v>
      </c>
      <c r="I738" s="80"/>
    </row>
    <row r="739" spans="1:9">
      <c r="A739" s="77"/>
      <c r="B739" s="84" t="s">
        <v>1988</v>
      </c>
      <c r="C739" s="79">
        <v>2</v>
      </c>
      <c r="D739" s="79">
        <v>2</v>
      </c>
      <c r="E739" s="82">
        <v>0</v>
      </c>
      <c r="F739" s="82">
        <v>0</v>
      </c>
      <c r="G739" s="82">
        <v>0</v>
      </c>
      <c r="H739" s="79">
        <v>0</v>
      </c>
      <c r="I739" s="80"/>
    </row>
    <row r="740" spans="1:9">
      <c r="A740" s="30"/>
      <c r="B740" s="97" t="s">
        <v>1989</v>
      </c>
      <c r="C740" s="79">
        <v>13</v>
      </c>
      <c r="D740" s="79">
        <v>13</v>
      </c>
      <c r="E740" s="82">
        <v>0</v>
      </c>
      <c r="F740" s="82">
        <v>0</v>
      </c>
      <c r="G740" s="82">
        <v>0</v>
      </c>
      <c r="H740" s="79">
        <v>0</v>
      </c>
      <c r="I740" s="80"/>
    </row>
    <row r="741" spans="1:9">
      <c r="A741" s="77"/>
      <c r="B741" s="84" t="s">
        <v>1990</v>
      </c>
      <c r="C741" s="79">
        <v>30</v>
      </c>
      <c r="D741" s="79">
        <v>30</v>
      </c>
      <c r="E741" s="82">
        <v>0</v>
      </c>
      <c r="F741" s="82">
        <v>0</v>
      </c>
      <c r="G741" s="82">
        <v>0</v>
      </c>
      <c r="H741" s="79">
        <v>0</v>
      </c>
      <c r="I741" s="80"/>
    </row>
    <row r="742" spans="1:9">
      <c r="A742" s="77"/>
      <c r="B742" s="84" t="s">
        <v>1991</v>
      </c>
      <c r="C742" s="79">
        <v>10</v>
      </c>
      <c r="D742" s="79">
        <v>10</v>
      </c>
      <c r="E742" s="82">
        <v>0</v>
      </c>
      <c r="F742" s="82">
        <v>0</v>
      </c>
      <c r="G742" s="82">
        <v>0</v>
      </c>
      <c r="H742" s="79">
        <v>0</v>
      </c>
      <c r="I742" s="80"/>
    </row>
    <row r="743" spans="1:9">
      <c r="A743" s="77"/>
      <c r="B743" s="84" t="s">
        <v>1992</v>
      </c>
      <c r="C743" s="79">
        <v>10</v>
      </c>
      <c r="D743" s="79">
        <v>10</v>
      </c>
      <c r="E743" s="82">
        <v>0</v>
      </c>
      <c r="F743" s="82">
        <v>0</v>
      </c>
      <c r="G743" s="82">
        <v>0</v>
      </c>
      <c r="H743" s="79">
        <v>0</v>
      </c>
      <c r="I743" s="80"/>
    </row>
    <row r="744" spans="1:9">
      <c r="A744" s="77"/>
      <c r="B744" s="84" t="s">
        <v>1993</v>
      </c>
      <c r="C744" s="79">
        <v>57.6</v>
      </c>
      <c r="D744" s="79">
        <v>57.6</v>
      </c>
      <c r="E744" s="82">
        <v>0</v>
      </c>
      <c r="F744" s="82">
        <v>0</v>
      </c>
      <c r="G744" s="82">
        <v>0</v>
      </c>
      <c r="H744" s="79">
        <v>0</v>
      </c>
      <c r="I744" s="80"/>
    </row>
    <row r="745" spans="1:9">
      <c r="A745" s="77"/>
      <c r="B745" s="84" t="s">
        <v>1994</v>
      </c>
      <c r="C745" s="79">
        <v>16</v>
      </c>
      <c r="D745" s="79">
        <v>16</v>
      </c>
      <c r="E745" s="82">
        <v>0</v>
      </c>
      <c r="F745" s="82">
        <v>0</v>
      </c>
      <c r="G745" s="82">
        <v>0</v>
      </c>
      <c r="H745" s="79">
        <v>0</v>
      </c>
      <c r="I745" s="80"/>
    </row>
    <row r="746" spans="1:9">
      <c r="A746" s="77"/>
      <c r="B746" s="84" t="s">
        <v>1995</v>
      </c>
      <c r="C746" s="79">
        <v>15</v>
      </c>
      <c r="D746" s="79">
        <v>15</v>
      </c>
      <c r="E746" s="82">
        <v>0</v>
      </c>
      <c r="F746" s="82">
        <v>0</v>
      </c>
      <c r="G746" s="82">
        <v>0</v>
      </c>
      <c r="H746" s="79">
        <v>0</v>
      </c>
      <c r="I746" s="80"/>
    </row>
    <row r="747" spans="1:9">
      <c r="A747" s="77"/>
      <c r="B747" s="30" t="s">
        <v>1996</v>
      </c>
      <c r="C747" s="79">
        <v>15</v>
      </c>
      <c r="D747" s="79">
        <v>15</v>
      </c>
      <c r="E747" s="82">
        <v>0</v>
      </c>
      <c r="F747" s="82">
        <v>0</v>
      </c>
      <c r="G747" s="82">
        <v>0</v>
      </c>
      <c r="H747" s="79">
        <v>0</v>
      </c>
      <c r="I747" s="80"/>
    </row>
    <row r="748" spans="1:9">
      <c r="A748" s="77"/>
      <c r="B748" s="84" t="s">
        <v>1997</v>
      </c>
      <c r="C748" s="79">
        <v>180</v>
      </c>
      <c r="D748" s="79">
        <v>180</v>
      </c>
      <c r="E748" s="82">
        <v>0</v>
      </c>
      <c r="F748" s="82">
        <v>0</v>
      </c>
      <c r="G748" s="82">
        <v>0</v>
      </c>
      <c r="H748" s="79">
        <v>0</v>
      </c>
      <c r="I748" s="80"/>
    </row>
    <row r="749" spans="1:9">
      <c r="A749" s="83">
        <v>205002</v>
      </c>
      <c r="B749" s="30" t="s">
        <v>1243</v>
      </c>
      <c r="C749" s="79">
        <v>24</v>
      </c>
      <c r="D749" s="79">
        <v>24</v>
      </c>
      <c r="E749" s="82">
        <v>0</v>
      </c>
      <c r="F749" s="82">
        <v>0</v>
      </c>
      <c r="G749" s="82">
        <v>0</v>
      </c>
      <c r="H749" s="79">
        <v>0</v>
      </c>
      <c r="I749" s="80"/>
    </row>
    <row r="750" spans="1:9">
      <c r="A750" s="77"/>
      <c r="B750" s="84" t="s">
        <v>1998</v>
      </c>
      <c r="C750" s="79">
        <v>24</v>
      </c>
      <c r="D750" s="79">
        <v>24</v>
      </c>
      <c r="E750" s="82">
        <v>0</v>
      </c>
      <c r="F750" s="82">
        <v>0</v>
      </c>
      <c r="G750" s="82">
        <v>0</v>
      </c>
      <c r="H750" s="79">
        <v>0</v>
      </c>
      <c r="I750" s="80"/>
    </row>
    <row r="751" spans="1:9">
      <c r="A751" s="78">
        <v>205003</v>
      </c>
      <c r="B751" s="30" t="s">
        <v>1244</v>
      </c>
      <c r="C751" s="79">
        <v>6.4</v>
      </c>
      <c r="D751" s="79">
        <v>6.4</v>
      </c>
      <c r="E751" s="82">
        <v>0</v>
      </c>
      <c r="F751" s="82">
        <v>0</v>
      </c>
      <c r="G751" s="82">
        <v>0</v>
      </c>
      <c r="H751" s="79">
        <v>0</v>
      </c>
      <c r="I751" s="80"/>
    </row>
    <row r="752" spans="1:9">
      <c r="A752" s="77"/>
      <c r="B752" s="84" t="s">
        <v>1999</v>
      </c>
      <c r="C752" s="79">
        <v>6.4</v>
      </c>
      <c r="D752" s="79">
        <v>6.4</v>
      </c>
      <c r="E752" s="82">
        <v>0</v>
      </c>
      <c r="F752" s="82">
        <v>0</v>
      </c>
      <c r="G752" s="82">
        <v>0</v>
      </c>
      <c r="H752" s="79">
        <v>0</v>
      </c>
      <c r="I752" s="80"/>
    </row>
    <row r="753" spans="1:9">
      <c r="A753" s="83">
        <v>205006</v>
      </c>
      <c r="B753" s="77" t="s">
        <v>1245</v>
      </c>
      <c r="C753" s="79">
        <v>34.5</v>
      </c>
      <c r="D753" s="79">
        <v>34.5</v>
      </c>
      <c r="E753" s="82">
        <v>0</v>
      </c>
      <c r="F753" s="82">
        <v>0</v>
      </c>
      <c r="G753" s="82">
        <v>0</v>
      </c>
      <c r="H753" s="79">
        <v>0</v>
      </c>
      <c r="I753" s="80"/>
    </row>
    <row r="754" spans="1:9">
      <c r="A754" s="77"/>
      <c r="B754" s="84" t="s">
        <v>1563</v>
      </c>
      <c r="C754" s="79">
        <v>10.5</v>
      </c>
      <c r="D754" s="79">
        <v>10.5</v>
      </c>
      <c r="E754" s="82">
        <v>0</v>
      </c>
      <c r="F754" s="82">
        <v>0</v>
      </c>
      <c r="G754" s="82">
        <v>0</v>
      </c>
      <c r="H754" s="79">
        <v>0</v>
      </c>
      <c r="I754" s="80"/>
    </row>
    <row r="755" spans="1:9">
      <c r="A755" s="30"/>
      <c r="B755" s="77" t="s">
        <v>2000</v>
      </c>
      <c r="C755" s="79">
        <v>24</v>
      </c>
      <c r="D755" s="79">
        <v>24</v>
      </c>
      <c r="E755" s="82">
        <v>0</v>
      </c>
      <c r="F755" s="82">
        <v>0</v>
      </c>
      <c r="G755" s="82">
        <v>0</v>
      </c>
      <c r="H755" s="79">
        <v>0</v>
      </c>
      <c r="I755" s="80"/>
    </row>
    <row r="756" spans="1:9">
      <c r="A756" s="83">
        <v>205009</v>
      </c>
      <c r="B756" s="77" t="s">
        <v>1247</v>
      </c>
      <c r="C756" s="79">
        <v>70</v>
      </c>
      <c r="D756" s="79">
        <v>70</v>
      </c>
      <c r="E756" s="82">
        <v>0</v>
      </c>
      <c r="F756" s="82">
        <v>0</v>
      </c>
      <c r="G756" s="82">
        <v>0</v>
      </c>
      <c r="H756" s="79">
        <v>0</v>
      </c>
      <c r="I756" s="80"/>
    </row>
    <row r="757" spans="1:9">
      <c r="A757" s="77"/>
      <c r="B757" s="84" t="s">
        <v>2001</v>
      </c>
      <c r="C757" s="79">
        <v>10</v>
      </c>
      <c r="D757" s="79">
        <v>10</v>
      </c>
      <c r="E757" s="82">
        <v>0</v>
      </c>
      <c r="F757" s="82">
        <v>0</v>
      </c>
      <c r="G757" s="82">
        <v>0</v>
      </c>
      <c r="H757" s="79">
        <v>0</v>
      </c>
      <c r="I757" s="80"/>
    </row>
    <row r="758" spans="1:9">
      <c r="A758" s="77"/>
      <c r="B758" s="30" t="s">
        <v>2002</v>
      </c>
      <c r="C758" s="79">
        <v>10</v>
      </c>
      <c r="D758" s="79">
        <v>10</v>
      </c>
      <c r="E758" s="82">
        <v>0</v>
      </c>
      <c r="F758" s="82">
        <v>0</v>
      </c>
      <c r="G758" s="82">
        <v>0</v>
      </c>
      <c r="H758" s="79">
        <v>0</v>
      </c>
      <c r="I758" s="80"/>
    </row>
    <row r="759" spans="1:9">
      <c r="A759" s="77"/>
      <c r="B759" s="84" t="s">
        <v>2003</v>
      </c>
      <c r="C759" s="79">
        <v>30</v>
      </c>
      <c r="D759" s="79">
        <v>30</v>
      </c>
      <c r="E759" s="82">
        <v>0</v>
      </c>
      <c r="F759" s="82">
        <v>0</v>
      </c>
      <c r="G759" s="82">
        <v>0</v>
      </c>
      <c r="H759" s="79">
        <v>0</v>
      </c>
      <c r="I759" s="80"/>
    </row>
    <row r="760" spans="1:9">
      <c r="A760" s="30"/>
      <c r="B760" s="77" t="s">
        <v>2004</v>
      </c>
      <c r="C760" s="79">
        <v>10</v>
      </c>
      <c r="D760" s="79">
        <v>10</v>
      </c>
      <c r="E760" s="82">
        <v>0</v>
      </c>
      <c r="F760" s="82">
        <v>0</v>
      </c>
      <c r="G760" s="82">
        <v>0</v>
      </c>
      <c r="H760" s="79">
        <v>0</v>
      </c>
      <c r="I760" s="80"/>
    </row>
    <row r="761" spans="1:9">
      <c r="A761" s="77"/>
      <c r="B761" s="84" t="s">
        <v>2005</v>
      </c>
      <c r="C761" s="79">
        <v>10</v>
      </c>
      <c r="D761" s="79">
        <v>10</v>
      </c>
      <c r="E761" s="82">
        <v>0</v>
      </c>
      <c r="F761" s="82">
        <v>0</v>
      </c>
      <c r="G761" s="82">
        <v>0</v>
      </c>
      <c r="H761" s="79">
        <v>0</v>
      </c>
      <c r="I761" s="80"/>
    </row>
    <row r="762" spans="1:9">
      <c r="A762" s="83">
        <v>205010</v>
      </c>
      <c r="B762" s="77" t="s">
        <v>1248</v>
      </c>
      <c r="C762" s="79">
        <v>228.7</v>
      </c>
      <c r="D762" s="79">
        <v>108.7</v>
      </c>
      <c r="E762" s="82">
        <v>0</v>
      </c>
      <c r="F762" s="82">
        <v>120</v>
      </c>
      <c r="G762" s="82">
        <v>0</v>
      </c>
      <c r="H762" s="79">
        <v>0</v>
      </c>
      <c r="I762" s="80"/>
    </row>
    <row r="763" spans="1:9">
      <c r="A763" s="77"/>
      <c r="B763" s="84" t="s">
        <v>2006</v>
      </c>
      <c r="C763" s="79">
        <v>120</v>
      </c>
      <c r="D763" s="79">
        <v>0</v>
      </c>
      <c r="E763" s="82">
        <v>0</v>
      </c>
      <c r="F763" s="82">
        <v>120</v>
      </c>
      <c r="G763" s="82">
        <v>0</v>
      </c>
      <c r="H763" s="79">
        <v>0</v>
      </c>
      <c r="I763" s="80"/>
    </row>
    <row r="764" spans="1:9">
      <c r="A764" s="77"/>
      <c r="B764" s="30" t="s">
        <v>2007</v>
      </c>
      <c r="C764" s="79">
        <v>108.7</v>
      </c>
      <c r="D764" s="79">
        <v>108.7</v>
      </c>
      <c r="E764" s="82">
        <v>0</v>
      </c>
      <c r="F764" s="82">
        <v>0</v>
      </c>
      <c r="G764" s="82">
        <v>0</v>
      </c>
      <c r="H764" s="79">
        <v>0</v>
      </c>
      <c r="I764" s="80"/>
    </row>
    <row r="765" spans="1:9">
      <c r="A765" s="78">
        <v>206001</v>
      </c>
      <c r="B765" s="77" t="s">
        <v>1249</v>
      </c>
      <c r="C765" s="79">
        <v>8149.74</v>
      </c>
      <c r="D765" s="79">
        <v>8149.74</v>
      </c>
      <c r="E765" s="82">
        <v>0</v>
      </c>
      <c r="F765" s="82">
        <v>0</v>
      </c>
      <c r="G765" s="82">
        <v>0</v>
      </c>
      <c r="H765" s="79">
        <v>0</v>
      </c>
      <c r="I765" s="80"/>
    </row>
    <row r="766" spans="1:9">
      <c r="A766" s="30"/>
      <c r="B766" s="77" t="s">
        <v>2008</v>
      </c>
      <c r="C766" s="79">
        <v>572</v>
      </c>
      <c r="D766" s="79">
        <v>572</v>
      </c>
      <c r="E766" s="82">
        <v>0</v>
      </c>
      <c r="F766" s="82">
        <v>0</v>
      </c>
      <c r="G766" s="82">
        <v>0</v>
      </c>
      <c r="H766" s="79">
        <v>0</v>
      </c>
      <c r="I766" s="80"/>
    </row>
    <row r="767" spans="1:9">
      <c r="A767" s="77"/>
      <c r="B767" s="84" t="s">
        <v>2009</v>
      </c>
      <c r="C767" s="79">
        <v>80</v>
      </c>
      <c r="D767" s="79">
        <v>80</v>
      </c>
      <c r="E767" s="82">
        <v>0</v>
      </c>
      <c r="F767" s="82">
        <v>0</v>
      </c>
      <c r="G767" s="82">
        <v>0</v>
      </c>
      <c r="H767" s="79">
        <v>0</v>
      </c>
      <c r="I767" s="80"/>
    </row>
    <row r="768" spans="1:9">
      <c r="A768" s="30"/>
      <c r="B768" s="97" t="s">
        <v>2010</v>
      </c>
      <c r="C768" s="79">
        <v>42</v>
      </c>
      <c r="D768" s="79">
        <v>42</v>
      </c>
      <c r="E768" s="82">
        <v>0</v>
      </c>
      <c r="F768" s="82">
        <v>0</v>
      </c>
      <c r="G768" s="82">
        <v>0</v>
      </c>
      <c r="H768" s="79">
        <v>0</v>
      </c>
      <c r="I768" s="80"/>
    </row>
    <row r="769" spans="1:9">
      <c r="A769" s="77"/>
      <c r="B769" s="84" t="s">
        <v>2011</v>
      </c>
      <c r="C769" s="79">
        <v>11.2</v>
      </c>
      <c r="D769" s="79">
        <v>11.2</v>
      </c>
      <c r="E769" s="82">
        <v>0</v>
      </c>
      <c r="F769" s="82">
        <v>0</v>
      </c>
      <c r="G769" s="82">
        <v>0</v>
      </c>
      <c r="H769" s="79">
        <v>0</v>
      </c>
      <c r="I769" s="80"/>
    </row>
    <row r="770" spans="1:9">
      <c r="A770" s="77"/>
      <c r="B770" s="84" t="s">
        <v>2012</v>
      </c>
      <c r="C770" s="79">
        <v>3423.13</v>
      </c>
      <c r="D770" s="79">
        <v>3423.13</v>
      </c>
      <c r="E770" s="82">
        <v>0</v>
      </c>
      <c r="F770" s="82">
        <v>0</v>
      </c>
      <c r="G770" s="82">
        <v>0</v>
      </c>
      <c r="H770" s="79">
        <v>0</v>
      </c>
      <c r="I770" s="80"/>
    </row>
    <row r="771" spans="1:9">
      <c r="A771" s="77"/>
      <c r="B771" s="84" t="s">
        <v>2013</v>
      </c>
      <c r="C771" s="79">
        <v>1350.44</v>
      </c>
      <c r="D771" s="79">
        <v>1350.44</v>
      </c>
      <c r="E771" s="82">
        <v>0</v>
      </c>
      <c r="F771" s="82">
        <v>0</v>
      </c>
      <c r="G771" s="82">
        <v>0</v>
      </c>
      <c r="H771" s="79">
        <v>0</v>
      </c>
      <c r="I771" s="80"/>
    </row>
    <row r="772" spans="1:9">
      <c r="A772" s="77"/>
      <c r="B772" s="30" t="s">
        <v>2014</v>
      </c>
      <c r="C772" s="79">
        <v>8</v>
      </c>
      <c r="D772" s="79">
        <v>8</v>
      </c>
      <c r="E772" s="82">
        <v>0</v>
      </c>
      <c r="F772" s="82">
        <v>0</v>
      </c>
      <c r="G772" s="82">
        <v>0</v>
      </c>
      <c r="H772" s="79">
        <v>0</v>
      </c>
      <c r="I772" s="80"/>
    </row>
    <row r="773" spans="1:9">
      <c r="A773" s="77"/>
      <c r="B773" s="84" t="s">
        <v>2015</v>
      </c>
      <c r="C773" s="79">
        <v>2662.97</v>
      </c>
      <c r="D773" s="79">
        <v>2662.97</v>
      </c>
      <c r="E773" s="82">
        <v>0</v>
      </c>
      <c r="F773" s="82">
        <v>0</v>
      </c>
      <c r="G773" s="82">
        <v>0</v>
      </c>
      <c r="H773" s="79">
        <v>0</v>
      </c>
      <c r="I773" s="80"/>
    </row>
    <row r="774" spans="1:9">
      <c r="A774" s="83">
        <v>206002</v>
      </c>
      <c r="B774" s="77" t="s">
        <v>1250</v>
      </c>
      <c r="C774" s="79">
        <v>717.41</v>
      </c>
      <c r="D774" s="79">
        <v>717.41</v>
      </c>
      <c r="E774" s="82">
        <v>0</v>
      </c>
      <c r="F774" s="82">
        <v>0</v>
      </c>
      <c r="G774" s="82">
        <v>0</v>
      </c>
      <c r="H774" s="79">
        <v>0</v>
      </c>
      <c r="I774" s="80"/>
    </row>
    <row r="775" spans="1:9">
      <c r="A775" s="77"/>
      <c r="B775" s="84" t="s">
        <v>2016</v>
      </c>
      <c r="C775" s="79">
        <v>299.15</v>
      </c>
      <c r="D775" s="79">
        <v>299.15</v>
      </c>
      <c r="E775" s="82">
        <v>0</v>
      </c>
      <c r="F775" s="82">
        <v>0</v>
      </c>
      <c r="G775" s="82">
        <v>0</v>
      </c>
      <c r="H775" s="79">
        <v>0</v>
      </c>
      <c r="I775" s="80"/>
    </row>
    <row r="776" spans="1:9">
      <c r="A776" s="77"/>
      <c r="B776" s="84" t="s">
        <v>2017</v>
      </c>
      <c r="C776" s="79">
        <v>1</v>
      </c>
      <c r="D776" s="79">
        <v>1</v>
      </c>
      <c r="E776" s="82">
        <v>0</v>
      </c>
      <c r="F776" s="82">
        <v>0</v>
      </c>
      <c r="G776" s="82">
        <v>0</v>
      </c>
      <c r="H776" s="79">
        <v>0</v>
      </c>
      <c r="I776" s="80"/>
    </row>
    <row r="777" spans="1:9">
      <c r="A777" s="77"/>
      <c r="B777" s="84" t="s">
        <v>2018</v>
      </c>
      <c r="C777" s="79">
        <v>20.68</v>
      </c>
      <c r="D777" s="79">
        <v>20.68</v>
      </c>
      <c r="E777" s="82">
        <v>0</v>
      </c>
      <c r="F777" s="82">
        <v>0</v>
      </c>
      <c r="G777" s="82">
        <v>0</v>
      </c>
      <c r="H777" s="79">
        <v>0</v>
      </c>
      <c r="I777" s="80"/>
    </row>
    <row r="778" spans="1:9">
      <c r="A778" s="77"/>
      <c r="B778" s="30" t="s">
        <v>2019</v>
      </c>
      <c r="C778" s="79">
        <v>280</v>
      </c>
      <c r="D778" s="79">
        <v>280</v>
      </c>
      <c r="E778" s="82">
        <v>0</v>
      </c>
      <c r="F778" s="82">
        <v>0</v>
      </c>
      <c r="G778" s="82">
        <v>0</v>
      </c>
      <c r="H778" s="79">
        <v>0</v>
      </c>
      <c r="I778" s="80"/>
    </row>
    <row r="779" spans="1:9">
      <c r="A779" s="77"/>
      <c r="B779" s="84" t="s">
        <v>2020</v>
      </c>
      <c r="C779" s="79">
        <v>116.58</v>
      </c>
      <c r="D779" s="79">
        <v>116.58</v>
      </c>
      <c r="E779" s="82">
        <v>0</v>
      </c>
      <c r="F779" s="82">
        <v>0</v>
      </c>
      <c r="G779" s="82">
        <v>0</v>
      </c>
      <c r="H779" s="79">
        <v>0</v>
      </c>
      <c r="I779" s="80"/>
    </row>
    <row r="780" spans="1:9">
      <c r="A780" s="83">
        <v>206003</v>
      </c>
      <c r="B780" s="77" t="s">
        <v>1251</v>
      </c>
      <c r="C780" s="79">
        <v>403.1</v>
      </c>
      <c r="D780" s="79">
        <v>403.1</v>
      </c>
      <c r="E780" s="82">
        <v>0</v>
      </c>
      <c r="F780" s="82">
        <v>0</v>
      </c>
      <c r="G780" s="82">
        <v>0</v>
      </c>
      <c r="H780" s="79">
        <v>0</v>
      </c>
      <c r="I780" s="80"/>
    </row>
    <row r="781" spans="1:9">
      <c r="A781" s="77"/>
      <c r="B781" s="84" t="s">
        <v>2021</v>
      </c>
      <c r="C781" s="79">
        <v>12</v>
      </c>
      <c r="D781" s="79">
        <v>12</v>
      </c>
      <c r="E781" s="82">
        <v>0</v>
      </c>
      <c r="F781" s="82">
        <v>0</v>
      </c>
      <c r="G781" s="82">
        <v>0</v>
      </c>
      <c r="H781" s="79">
        <v>0</v>
      </c>
      <c r="I781" s="80"/>
    </row>
    <row r="782" spans="1:9">
      <c r="A782" s="77"/>
      <c r="B782" s="84" t="s">
        <v>2022</v>
      </c>
      <c r="C782" s="79">
        <v>40.1</v>
      </c>
      <c r="D782" s="79">
        <v>40.1</v>
      </c>
      <c r="E782" s="82">
        <v>0</v>
      </c>
      <c r="F782" s="82">
        <v>0</v>
      </c>
      <c r="G782" s="82">
        <v>0</v>
      </c>
      <c r="H782" s="79">
        <v>0</v>
      </c>
      <c r="I782" s="80"/>
    </row>
    <row r="783" spans="1:9">
      <c r="A783" s="77"/>
      <c r="B783" s="84" t="s">
        <v>2023</v>
      </c>
      <c r="C783" s="79">
        <v>142</v>
      </c>
      <c r="D783" s="79">
        <v>142</v>
      </c>
      <c r="E783" s="82">
        <v>0</v>
      </c>
      <c r="F783" s="82">
        <v>0</v>
      </c>
      <c r="G783" s="82">
        <v>0</v>
      </c>
      <c r="H783" s="79">
        <v>0</v>
      </c>
      <c r="I783" s="80"/>
    </row>
    <row r="784" spans="1:9">
      <c r="A784" s="77"/>
      <c r="B784" s="30" t="s">
        <v>2024</v>
      </c>
      <c r="C784" s="79">
        <v>193</v>
      </c>
      <c r="D784" s="79">
        <v>193</v>
      </c>
      <c r="E784" s="82">
        <v>0</v>
      </c>
      <c r="F784" s="82">
        <v>0</v>
      </c>
      <c r="G784" s="82">
        <v>0</v>
      </c>
      <c r="H784" s="79">
        <v>0</v>
      </c>
      <c r="I784" s="80"/>
    </row>
    <row r="785" spans="1:9">
      <c r="A785" s="77"/>
      <c r="B785" s="84" t="s">
        <v>2025</v>
      </c>
      <c r="C785" s="79">
        <v>16</v>
      </c>
      <c r="D785" s="79">
        <v>16</v>
      </c>
      <c r="E785" s="82">
        <v>0</v>
      </c>
      <c r="F785" s="82">
        <v>0</v>
      </c>
      <c r="G785" s="82">
        <v>0</v>
      </c>
      <c r="H785" s="79">
        <v>0</v>
      </c>
      <c r="I785" s="80"/>
    </row>
    <row r="786" spans="1:9">
      <c r="A786" s="83">
        <v>206004</v>
      </c>
      <c r="B786" s="77" t="s">
        <v>1252</v>
      </c>
      <c r="C786" s="79">
        <v>20</v>
      </c>
      <c r="D786" s="79">
        <v>20</v>
      </c>
      <c r="E786" s="82">
        <v>0</v>
      </c>
      <c r="F786" s="82">
        <v>0</v>
      </c>
      <c r="G786" s="82">
        <v>0</v>
      </c>
      <c r="H786" s="79">
        <v>0</v>
      </c>
      <c r="I786" s="80"/>
    </row>
    <row r="787" spans="1:9">
      <c r="A787" s="77"/>
      <c r="B787" s="84" t="s">
        <v>2026</v>
      </c>
      <c r="C787" s="79">
        <v>20</v>
      </c>
      <c r="D787" s="79">
        <v>20</v>
      </c>
      <c r="E787" s="82">
        <v>0</v>
      </c>
      <c r="F787" s="82">
        <v>0</v>
      </c>
      <c r="G787" s="82">
        <v>0</v>
      </c>
      <c r="H787" s="79">
        <v>0</v>
      </c>
      <c r="I787" s="80"/>
    </row>
    <row r="788" spans="1:9">
      <c r="A788" s="78">
        <v>206005</v>
      </c>
      <c r="B788" s="77" t="s">
        <v>1253</v>
      </c>
      <c r="C788" s="79">
        <v>989.5</v>
      </c>
      <c r="D788" s="79">
        <v>989.5</v>
      </c>
      <c r="E788" s="82">
        <v>0</v>
      </c>
      <c r="F788" s="82">
        <v>0</v>
      </c>
      <c r="G788" s="82">
        <v>0</v>
      </c>
      <c r="H788" s="79">
        <v>0</v>
      </c>
      <c r="I788" s="80"/>
    </row>
    <row r="789" spans="1:9">
      <c r="A789" s="77"/>
      <c r="B789" s="30" t="s">
        <v>2027</v>
      </c>
      <c r="C789" s="79">
        <v>400</v>
      </c>
      <c r="D789" s="79">
        <v>400</v>
      </c>
      <c r="E789" s="82">
        <v>0</v>
      </c>
      <c r="F789" s="82">
        <v>0</v>
      </c>
      <c r="G789" s="82">
        <v>0</v>
      </c>
      <c r="H789" s="79">
        <v>0</v>
      </c>
      <c r="I789" s="80"/>
    </row>
    <row r="790" spans="1:9">
      <c r="A790" s="77"/>
      <c r="B790" s="84" t="s">
        <v>2028</v>
      </c>
      <c r="C790" s="79">
        <v>6</v>
      </c>
      <c r="D790" s="79">
        <v>6</v>
      </c>
      <c r="E790" s="82">
        <v>0</v>
      </c>
      <c r="F790" s="82">
        <v>0</v>
      </c>
      <c r="G790" s="82">
        <v>0</v>
      </c>
      <c r="H790" s="79">
        <v>0</v>
      </c>
      <c r="I790" s="80"/>
    </row>
    <row r="791" spans="1:9">
      <c r="A791" s="30"/>
      <c r="B791" s="97" t="s">
        <v>2029</v>
      </c>
      <c r="C791" s="79">
        <v>563.5</v>
      </c>
      <c r="D791" s="79">
        <v>563.5</v>
      </c>
      <c r="E791" s="82">
        <v>0</v>
      </c>
      <c r="F791" s="82">
        <v>0</v>
      </c>
      <c r="G791" s="82">
        <v>0</v>
      </c>
      <c r="H791" s="79">
        <v>0</v>
      </c>
      <c r="I791" s="80"/>
    </row>
    <row r="792" spans="1:9">
      <c r="A792" s="77"/>
      <c r="B792" s="84" t="s">
        <v>2030</v>
      </c>
      <c r="C792" s="79">
        <v>20</v>
      </c>
      <c r="D792" s="79">
        <v>20</v>
      </c>
      <c r="E792" s="82">
        <v>0</v>
      </c>
      <c r="F792" s="82">
        <v>0</v>
      </c>
      <c r="G792" s="82">
        <v>0</v>
      </c>
      <c r="H792" s="79">
        <v>0</v>
      </c>
      <c r="I792" s="80"/>
    </row>
    <row r="793" spans="1:9">
      <c r="A793" s="78">
        <v>206006</v>
      </c>
      <c r="B793" s="77" t="s">
        <v>1254</v>
      </c>
      <c r="C793" s="79">
        <v>676.41</v>
      </c>
      <c r="D793" s="79">
        <v>676.41</v>
      </c>
      <c r="E793" s="82">
        <v>0</v>
      </c>
      <c r="F793" s="82">
        <v>0</v>
      </c>
      <c r="G793" s="82">
        <v>0</v>
      </c>
      <c r="H793" s="79">
        <v>0</v>
      </c>
      <c r="I793" s="80"/>
    </row>
    <row r="794" spans="1:9">
      <c r="A794" s="77"/>
      <c r="B794" s="84" t="s">
        <v>2031</v>
      </c>
      <c r="C794" s="79">
        <v>9.17</v>
      </c>
      <c r="D794" s="79">
        <v>9.17</v>
      </c>
      <c r="E794" s="82">
        <v>0</v>
      </c>
      <c r="F794" s="82">
        <v>0</v>
      </c>
      <c r="G794" s="82">
        <v>0</v>
      </c>
      <c r="H794" s="79">
        <v>0</v>
      </c>
      <c r="I794" s="80"/>
    </row>
    <row r="795" spans="1:9">
      <c r="A795" s="77"/>
      <c r="B795" s="84" t="s">
        <v>2032</v>
      </c>
      <c r="C795" s="79">
        <v>83.42</v>
      </c>
      <c r="D795" s="79">
        <v>83.42</v>
      </c>
      <c r="E795" s="82">
        <v>0</v>
      </c>
      <c r="F795" s="82">
        <v>0</v>
      </c>
      <c r="G795" s="82">
        <v>0</v>
      </c>
      <c r="H795" s="79">
        <v>0</v>
      </c>
      <c r="I795" s="80"/>
    </row>
    <row r="796" spans="1:9">
      <c r="A796" s="77"/>
      <c r="B796" s="84" t="s">
        <v>2033</v>
      </c>
      <c r="C796" s="79">
        <v>75.25</v>
      </c>
      <c r="D796" s="79">
        <v>75.25</v>
      </c>
      <c r="E796" s="82">
        <v>0</v>
      </c>
      <c r="F796" s="82">
        <v>0</v>
      </c>
      <c r="G796" s="82">
        <v>0</v>
      </c>
      <c r="H796" s="79">
        <v>0</v>
      </c>
      <c r="I796" s="80"/>
    </row>
    <row r="797" spans="1:9">
      <c r="A797" s="77"/>
      <c r="B797" s="84" t="s">
        <v>2034</v>
      </c>
      <c r="C797" s="79">
        <v>219.67</v>
      </c>
      <c r="D797" s="79">
        <v>219.67</v>
      </c>
      <c r="E797" s="82">
        <v>0</v>
      </c>
      <c r="F797" s="82">
        <v>0</v>
      </c>
      <c r="G797" s="82">
        <v>0</v>
      </c>
      <c r="H797" s="79">
        <v>0</v>
      </c>
      <c r="I797" s="80"/>
    </row>
    <row r="798" spans="1:9">
      <c r="A798" s="77"/>
      <c r="B798" s="84" t="s">
        <v>2035</v>
      </c>
      <c r="C798" s="79">
        <v>41</v>
      </c>
      <c r="D798" s="79">
        <v>41</v>
      </c>
      <c r="E798" s="82">
        <v>0</v>
      </c>
      <c r="F798" s="82">
        <v>0</v>
      </c>
      <c r="G798" s="82">
        <v>0</v>
      </c>
      <c r="H798" s="79">
        <v>0</v>
      </c>
      <c r="I798" s="80"/>
    </row>
    <row r="799" spans="1:9">
      <c r="A799" s="77"/>
      <c r="B799" s="84" t="s">
        <v>2036</v>
      </c>
      <c r="C799" s="79">
        <v>40.1</v>
      </c>
      <c r="D799" s="79">
        <v>40.1</v>
      </c>
      <c r="E799" s="82">
        <v>0</v>
      </c>
      <c r="F799" s="82">
        <v>0</v>
      </c>
      <c r="G799" s="82">
        <v>0</v>
      </c>
      <c r="H799" s="79">
        <v>0</v>
      </c>
      <c r="I799" s="80"/>
    </row>
    <row r="800" spans="1:9">
      <c r="A800" s="77"/>
      <c r="B800" s="84" t="s">
        <v>2037</v>
      </c>
      <c r="C800" s="79">
        <v>70</v>
      </c>
      <c r="D800" s="79">
        <v>70</v>
      </c>
      <c r="E800" s="82">
        <v>0</v>
      </c>
      <c r="F800" s="82">
        <v>0</v>
      </c>
      <c r="G800" s="82">
        <v>0</v>
      </c>
      <c r="H800" s="79">
        <v>0</v>
      </c>
      <c r="I800" s="80"/>
    </row>
    <row r="801" spans="1:9">
      <c r="A801" s="77"/>
      <c r="B801" s="84" t="s">
        <v>2038</v>
      </c>
      <c r="C801" s="79">
        <v>60</v>
      </c>
      <c r="D801" s="79">
        <v>60</v>
      </c>
      <c r="E801" s="82">
        <v>0</v>
      </c>
      <c r="F801" s="82">
        <v>0</v>
      </c>
      <c r="G801" s="82">
        <v>0</v>
      </c>
      <c r="H801" s="79">
        <v>0</v>
      </c>
      <c r="I801" s="80"/>
    </row>
    <row r="802" spans="1:9">
      <c r="A802" s="77"/>
      <c r="B802" s="84" t="s">
        <v>2039</v>
      </c>
      <c r="C802" s="79">
        <v>28.8</v>
      </c>
      <c r="D802" s="79">
        <v>28.8</v>
      </c>
      <c r="E802" s="82">
        <v>0</v>
      </c>
      <c r="F802" s="82">
        <v>0</v>
      </c>
      <c r="G802" s="82">
        <v>0</v>
      </c>
      <c r="H802" s="79">
        <v>0</v>
      </c>
      <c r="I802" s="80"/>
    </row>
    <row r="803" spans="1:9">
      <c r="A803" s="77"/>
      <c r="B803" s="84" t="s">
        <v>2040</v>
      </c>
      <c r="C803" s="79">
        <v>49</v>
      </c>
      <c r="D803" s="79">
        <v>49</v>
      </c>
      <c r="E803" s="82">
        <v>0</v>
      </c>
      <c r="F803" s="82">
        <v>0</v>
      </c>
      <c r="G803" s="82">
        <v>0</v>
      </c>
      <c r="H803" s="79">
        <v>0</v>
      </c>
      <c r="I803" s="80"/>
    </row>
    <row r="804" spans="1:9">
      <c r="A804" s="78">
        <v>207002</v>
      </c>
      <c r="B804" s="77" t="s">
        <v>1255</v>
      </c>
      <c r="C804" s="79">
        <v>71</v>
      </c>
      <c r="D804" s="79">
        <v>0</v>
      </c>
      <c r="E804" s="82">
        <v>71</v>
      </c>
      <c r="F804" s="82">
        <v>0</v>
      </c>
      <c r="G804" s="82">
        <v>0</v>
      </c>
      <c r="H804" s="79">
        <v>0</v>
      </c>
      <c r="I804" s="80"/>
    </row>
    <row r="805" spans="1:9">
      <c r="A805" s="77"/>
      <c r="B805" s="84" t="s">
        <v>2041</v>
      </c>
      <c r="C805" s="79">
        <v>36</v>
      </c>
      <c r="D805" s="79">
        <v>0</v>
      </c>
      <c r="E805" s="82">
        <v>36</v>
      </c>
      <c r="F805" s="82">
        <v>0</v>
      </c>
      <c r="G805" s="82">
        <v>0</v>
      </c>
      <c r="H805" s="79">
        <v>0</v>
      </c>
      <c r="I805" s="80"/>
    </row>
    <row r="806" spans="1:9">
      <c r="A806" s="77"/>
      <c r="B806" s="84" t="s">
        <v>2042</v>
      </c>
      <c r="C806" s="79">
        <v>35</v>
      </c>
      <c r="D806" s="79">
        <v>0</v>
      </c>
      <c r="E806" s="82">
        <v>35</v>
      </c>
      <c r="F806" s="82">
        <v>0</v>
      </c>
      <c r="G806" s="82">
        <v>0</v>
      </c>
      <c r="H806" s="79">
        <v>0</v>
      </c>
      <c r="I806" s="80"/>
    </row>
    <row r="807" spans="1:9">
      <c r="A807" s="78">
        <v>207003</v>
      </c>
      <c r="B807" s="77" t="s">
        <v>1256</v>
      </c>
      <c r="C807" s="79">
        <v>3.5</v>
      </c>
      <c r="D807" s="79">
        <v>0</v>
      </c>
      <c r="E807" s="82">
        <v>0</v>
      </c>
      <c r="F807" s="82">
        <v>3.5</v>
      </c>
      <c r="G807" s="82">
        <v>0</v>
      </c>
      <c r="H807" s="79">
        <v>0</v>
      </c>
      <c r="I807" s="80"/>
    </row>
    <row r="808" spans="1:9">
      <c r="A808" s="77"/>
      <c r="B808" s="84" t="s">
        <v>2043</v>
      </c>
      <c r="C808" s="79">
        <v>3.5</v>
      </c>
      <c r="D808" s="79">
        <v>0</v>
      </c>
      <c r="E808" s="82">
        <v>0</v>
      </c>
      <c r="F808" s="82">
        <v>3.5</v>
      </c>
      <c r="G808" s="82">
        <v>0</v>
      </c>
      <c r="H808" s="79">
        <v>0</v>
      </c>
      <c r="I808" s="80"/>
    </row>
    <row r="809" spans="1:9">
      <c r="A809" s="78">
        <v>209001</v>
      </c>
      <c r="B809" s="77" t="s">
        <v>1258</v>
      </c>
      <c r="C809" s="79">
        <v>3.71</v>
      </c>
      <c r="D809" s="79">
        <v>3.71</v>
      </c>
      <c r="E809" s="82">
        <v>0</v>
      </c>
      <c r="F809" s="82">
        <v>0</v>
      </c>
      <c r="G809" s="82">
        <v>0</v>
      </c>
      <c r="H809" s="79">
        <v>0</v>
      </c>
      <c r="I809" s="80"/>
    </row>
    <row r="810" spans="1:9">
      <c r="A810" s="77"/>
      <c r="B810" s="84" t="s">
        <v>2044</v>
      </c>
      <c r="C810" s="79">
        <v>3.71</v>
      </c>
      <c r="D810" s="79">
        <v>3.71</v>
      </c>
      <c r="E810" s="82">
        <v>0</v>
      </c>
      <c r="F810" s="82">
        <v>0</v>
      </c>
      <c r="G810" s="82">
        <v>0</v>
      </c>
      <c r="H810" s="79">
        <v>0</v>
      </c>
      <c r="I810" s="80"/>
    </row>
    <row r="811" spans="1:9">
      <c r="A811" s="78">
        <v>209002</v>
      </c>
      <c r="B811" s="77" t="s">
        <v>1259</v>
      </c>
      <c r="C811" s="79">
        <v>281.94</v>
      </c>
      <c r="D811" s="79">
        <v>199.94</v>
      </c>
      <c r="E811" s="82">
        <v>0</v>
      </c>
      <c r="F811" s="82">
        <v>0</v>
      </c>
      <c r="G811" s="82">
        <v>82</v>
      </c>
      <c r="H811" s="79">
        <v>0</v>
      </c>
      <c r="I811" s="80"/>
    </row>
    <row r="812" spans="1:9">
      <c r="A812" s="77"/>
      <c r="B812" s="84" t="s">
        <v>2045</v>
      </c>
      <c r="C812" s="79">
        <v>82</v>
      </c>
      <c r="D812" s="79">
        <v>0</v>
      </c>
      <c r="E812" s="82">
        <v>0</v>
      </c>
      <c r="F812" s="82">
        <v>0</v>
      </c>
      <c r="G812" s="82">
        <v>82</v>
      </c>
      <c r="H812" s="79">
        <v>0</v>
      </c>
      <c r="I812" s="80"/>
    </row>
    <row r="813" spans="1:9">
      <c r="A813" s="77"/>
      <c r="B813" s="84" t="s">
        <v>2046</v>
      </c>
      <c r="C813" s="79">
        <v>64.94</v>
      </c>
      <c r="D813" s="79">
        <v>64.94</v>
      </c>
      <c r="E813" s="82">
        <v>0</v>
      </c>
      <c r="F813" s="82">
        <v>0</v>
      </c>
      <c r="G813" s="82">
        <v>0</v>
      </c>
      <c r="H813" s="79">
        <v>0</v>
      </c>
      <c r="I813" s="80"/>
    </row>
    <row r="814" spans="1:9">
      <c r="A814" s="77"/>
      <c r="B814" s="84" t="s">
        <v>2047</v>
      </c>
      <c r="C814" s="79">
        <v>135</v>
      </c>
      <c r="D814" s="79">
        <v>135</v>
      </c>
      <c r="E814" s="82">
        <v>0</v>
      </c>
      <c r="F814" s="82">
        <v>0</v>
      </c>
      <c r="G814" s="82">
        <v>0</v>
      </c>
      <c r="H814" s="79">
        <v>0</v>
      </c>
      <c r="I814" s="80"/>
    </row>
    <row r="815" spans="1:9">
      <c r="A815" s="78">
        <v>209006</v>
      </c>
      <c r="B815" s="96" t="s">
        <v>1263</v>
      </c>
      <c r="C815" s="79">
        <v>407</v>
      </c>
      <c r="D815" s="79">
        <v>130</v>
      </c>
      <c r="E815" s="82">
        <v>61</v>
      </c>
      <c r="F815" s="82">
        <v>20</v>
      </c>
      <c r="G815" s="82">
        <v>196</v>
      </c>
      <c r="H815" s="79">
        <v>0</v>
      </c>
      <c r="I815" s="80"/>
    </row>
    <row r="816" spans="1:9">
      <c r="A816" s="77"/>
      <c r="B816" s="30" t="s">
        <v>2048</v>
      </c>
      <c r="C816" s="79">
        <v>216</v>
      </c>
      <c r="D816" s="79">
        <v>0</v>
      </c>
      <c r="E816" s="82">
        <v>0</v>
      </c>
      <c r="F816" s="82">
        <v>20</v>
      </c>
      <c r="G816" s="82">
        <v>196</v>
      </c>
      <c r="H816" s="79">
        <v>0</v>
      </c>
      <c r="I816" s="80"/>
    </row>
    <row r="817" spans="1:9">
      <c r="A817" s="30"/>
      <c r="B817" s="97" t="s">
        <v>2049</v>
      </c>
      <c r="C817" s="79">
        <v>130</v>
      </c>
      <c r="D817" s="79">
        <v>130</v>
      </c>
      <c r="E817" s="82">
        <v>0</v>
      </c>
      <c r="F817" s="82">
        <v>0</v>
      </c>
      <c r="G817" s="82">
        <v>0</v>
      </c>
      <c r="H817" s="79">
        <v>0</v>
      </c>
      <c r="I817" s="80"/>
    </row>
    <row r="818" spans="1:9">
      <c r="A818" s="30"/>
      <c r="B818" s="97" t="s">
        <v>2050</v>
      </c>
      <c r="C818" s="79">
        <v>61</v>
      </c>
      <c r="D818" s="79">
        <v>0</v>
      </c>
      <c r="E818" s="82">
        <v>61</v>
      </c>
      <c r="F818" s="82">
        <v>0</v>
      </c>
      <c r="G818" s="82">
        <v>0</v>
      </c>
      <c r="H818" s="79">
        <v>0</v>
      </c>
      <c r="I818" s="80"/>
    </row>
    <row r="819" spans="1:9">
      <c r="A819" s="78">
        <v>209007</v>
      </c>
      <c r="B819" s="77" t="s">
        <v>1264</v>
      </c>
      <c r="C819" s="79">
        <v>18</v>
      </c>
      <c r="D819" s="79">
        <v>18</v>
      </c>
      <c r="E819" s="82">
        <v>0</v>
      </c>
      <c r="F819" s="82">
        <v>0</v>
      </c>
      <c r="G819" s="82">
        <v>0</v>
      </c>
      <c r="H819" s="79">
        <v>0</v>
      </c>
      <c r="I819" s="80"/>
    </row>
    <row r="820" spans="1:9">
      <c r="A820" s="77"/>
      <c r="B820" s="84" t="s">
        <v>2051</v>
      </c>
      <c r="C820" s="79">
        <v>18</v>
      </c>
      <c r="D820" s="79">
        <v>18</v>
      </c>
      <c r="E820" s="82">
        <v>0</v>
      </c>
      <c r="F820" s="82">
        <v>0</v>
      </c>
      <c r="G820" s="82">
        <v>0</v>
      </c>
      <c r="H820" s="79">
        <v>0</v>
      </c>
      <c r="I820" s="80"/>
    </row>
    <row r="821" spans="1:9">
      <c r="A821" s="78">
        <v>209008</v>
      </c>
      <c r="B821" s="77" t="s">
        <v>1265</v>
      </c>
      <c r="C821" s="79">
        <v>36</v>
      </c>
      <c r="D821" s="79">
        <v>36</v>
      </c>
      <c r="E821" s="82">
        <v>0</v>
      </c>
      <c r="F821" s="82">
        <v>0</v>
      </c>
      <c r="G821" s="82">
        <v>0</v>
      </c>
      <c r="H821" s="79">
        <v>0</v>
      </c>
      <c r="I821" s="80"/>
    </row>
    <row r="822" spans="1:9">
      <c r="A822" s="77"/>
      <c r="B822" s="84" t="s">
        <v>2052</v>
      </c>
      <c r="C822" s="79">
        <v>36</v>
      </c>
      <c r="D822" s="79">
        <v>36</v>
      </c>
      <c r="E822" s="82">
        <v>0</v>
      </c>
      <c r="F822" s="82">
        <v>0</v>
      </c>
      <c r="G822" s="82">
        <v>0</v>
      </c>
      <c r="H822" s="79">
        <v>0</v>
      </c>
      <c r="I822" s="80"/>
    </row>
    <row r="823" ht="25" customHeight="1" spans="1:9">
      <c r="A823" s="78">
        <v>210001</v>
      </c>
      <c r="B823" s="99" t="s">
        <v>1266</v>
      </c>
      <c r="C823" s="79">
        <v>54</v>
      </c>
      <c r="D823" s="79">
        <v>54</v>
      </c>
      <c r="E823" s="82">
        <v>0</v>
      </c>
      <c r="F823" s="82">
        <v>0</v>
      </c>
      <c r="G823" s="82">
        <v>0</v>
      </c>
      <c r="H823" s="79">
        <v>0</v>
      </c>
      <c r="I823" s="80"/>
    </row>
    <row r="824" spans="1:9">
      <c r="A824" s="77"/>
      <c r="B824" s="84" t="s">
        <v>2053</v>
      </c>
      <c r="C824" s="79">
        <v>54</v>
      </c>
      <c r="D824" s="79">
        <v>54</v>
      </c>
      <c r="E824" s="82">
        <v>0</v>
      </c>
      <c r="F824" s="82">
        <v>0</v>
      </c>
      <c r="G824" s="82">
        <v>0</v>
      </c>
      <c r="H824" s="79">
        <v>0</v>
      </c>
      <c r="I824" s="80"/>
    </row>
    <row r="825" spans="1:9">
      <c r="A825" s="78">
        <v>211001</v>
      </c>
      <c r="B825" s="77" t="s">
        <v>1267</v>
      </c>
      <c r="C825" s="79">
        <v>90</v>
      </c>
      <c r="D825" s="79">
        <v>90</v>
      </c>
      <c r="E825" s="82">
        <v>0</v>
      </c>
      <c r="F825" s="82">
        <v>0</v>
      </c>
      <c r="G825" s="82">
        <v>0</v>
      </c>
      <c r="H825" s="79">
        <v>0</v>
      </c>
      <c r="I825" s="80"/>
    </row>
    <row r="826" spans="1:9">
      <c r="A826" s="77"/>
      <c r="B826" s="84" t="s">
        <v>2054</v>
      </c>
      <c r="C826" s="79">
        <v>6</v>
      </c>
      <c r="D826" s="79">
        <v>6</v>
      </c>
      <c r="E826" s="82">
        <v>0</v>
      </c>
      <c r="F826" s="82">
        <v>0</v>
      </c>
      <c r="G826" s="82">
        <v>0</v>
      </c>
      <c r="H826" s="79">
        <v>0</v>
      </c>
      <c r="I826" s="80"/>
    </row>
    <row r="827" spans="1:9">
      <c r="A827" s="77"/>
      <c r="B827" s="84" t="s">
        <v>2055</v>
      </c>
      <c r="C827" s="79">
        <v>20</v>
      </c>
      <c r="D827" s="79">
        <v>20</v>
      </c>
      <c r="E827" s="82">
        <v>0</v>
      </c>
      <c r="F827" s="82">
        <v>0</v>
      </c>
      <c r="G827" s="82">
        <v>0</v>
      </c>
      <c r="H827" s="79">
        <v>0</v>
      </c>
      <c r="I827" s="80"/>
    </row>
    <row r="828" spans="1:9">
      <c r="A828" s="77"/>
      <c r="B828" s="84" t="s">
        <v>2056</v>
      </c>
      <c r="C828" s="79">
        <v>20</v>
      </c>
      <c r="D828" s="79">
        <v>20</v>
      </c>
      <c r="E828" s="82">
        <v>0</v>
      </c>
      <c r="F828" s="82">
        <v>0</v>
      </c>
      <c r="G828" s="82">
        <v>0</v>
      </c>
      <c r="H828" s="79">
        <v>0</v>
      </c>
      <c r="I828" s="80"/>
    </row>
    <row r="829" spans="1:9">
      <c r="A829" s="77"/>
      <c r="B829" s="84" t="s">
        <v>2057</v>
      </c>
      <c r="C829" s="79">
        <v>24</v>
      </c>
      <c r="D829" s="79">
        <v>24</v>
      </c>
      <c r="E829" s="82">
        <v>0</v>
      </c>
      <c r="F829" s="82">
        <v>0</v>
      </c>
      <c r="G829" s="82">
        <v>0</v>
      </c>
      <c r="H829" s="79">
        <v>0</v>
      </c>
      <c r="I829" s="80"/>
    </row>
    <row r="830" spans="1:9">
      <c r="A830" s="77"/>
      <c r="B830" s="84" t="s">
        <v>2058</v>
      </c>
      <c r="C830" s="79">
        <v>20</v>
      </c>
      <c r="D830" s="79">
        <v>20</v>
      </c>
      <c r="E830" s="82">
        <v>0</v>
      </c>
      <c r="F830" s="82">
        <v>0</v>
      </c>
      <c r="G830" s="82">
        <v>0</v>
      </c>
      <c r="H830" s="79">
        <v>0</v>
      </c>
      <c r="I830" s="80"/>
    </row>
    <row r="831" spans="1:9">
      <c r="A831" s="78">
        <v>212001</v>
      </c>
      <c r="B831" s="77" t="s">
        <v>1268</v>
      </c>
      <c r="C831" s="79">
        <v>1677.32</v>
      </c>
      <c r="D831" s="79">
        <v>1677.32</v>
      </c>
      <c r="E831" s="82">
        <v>0</v>
      </c>
      <c r="F831" s="82">
        <v>0</v>
      </c>
      <c r="G831" s="82">
        <v>0</v>
      </c>
      <c r="H831" s="79">
        <v>0</v>
      </c>
      <c r="I831" s="80"/>
    </row>
    <row r="832" spans="1:9">
      <c r="A832" s="77"/>
      <c r="B832" s="84" t="s">
        <v>2059</v>
      </c>
      <c r="C832" s="79">
        <v>77</v>
      </c>
      <c r="D832" s="79">
        <v>77</v>
      </c>
      <c r="E832" s="82">
        <v>0</v>
      </c>
      <c r="F832" s="82">
        <v>0</v>
      </c>
      <c r="G832" s="82">
        <v>0</v>
      </c>
      <c r="H832" s="79">
        <v>0</v>
      </c>
      <c r="I832" s="80"/>
    </row>
    <row r="833" spans="1:9">
      <c r="A833" s="77"/>
      <c r="B833" s="84" t="s">
        <v>2060</v>
      </c>
      <c r="C833" s="79">
        <v>35.36</v>
      </c>
      <c r="D833" s="79">
        <v>35.36</v>
      </c>
      <c r="E833" s="82">
        <v>0</v>
      </c>
      <c r="F833" s="82">
        <v>0</v>
      </c>
      <c r="G833" s="82">
        <v>0</v>
      </c>
      <c r="H833" s="79">
        <v>0</v>
      </c>
      <c r="I833" s="80"/>
    </row>
    <row r="834" spans="1:9">
      <c r="A834" s="77"/>
      <c r="B834" s="84" t="s">
        <v>2061</v>
      </c>
      <c r="C834" s="79">
        <v>12</v>
      </c>
      <c r="D834" s="79">
        <v>12</v>
      </c>
      <c r="E834" s="82">
        <v>0</v>
      </c>
      <c r="F834" s="82">
        <v>0</v>
      </c>
      <c r="G834" s="82">
        <v>0</v>
      </c>
      <c r="H834" s="79">
        <v>0</v>
      </c>
      <c r="I834" s="80"/>
    </row>
    <row r="835" spans="1:9">
      <c r="A835" s="77"/>
      <c r="B835" s="84" t="s">
        <v>2062</v>
      </c>
      <c r="C835" s="79">
        <v>127.05</v>
      </c>
      <c r="D835" s="79">
        <v>127.05</v>
      </c>
      <c r="E835" s="82">
        <v>0</v>
      </c>
      <c r="F835" s="82">
        <v>0</v>
      </c>
      <c r="G835" s="82">
        <v>0</v>
      </c>
      <c r="H835" s="79">
        <v>0</v>
      </c>
      <c r="I835" s="80"/>
    </row>
    <row r="836" spans="1:9">
      <c r="A836" s="77"/>
      <c r="B836" s="84" t="s">
        <v>2063</v>
      </c>
      <c r="C836" s="79">
        <v>17.5</v>
      </c>
      <c r="D836" s="79">
        <v>17.5</v>
      </c>
      <c r="E836" s="82">
        <v>0</v>
      </c>
      <c r="F836" s="82">
        <v>0</v>
      </c>
      <c r="G836" s="82">
        <v>0</v>
      </c>
      <c r="H836" s="79">
        <v>0</v>
      </c>
      <c r="I836" s="80"/>
    </row>
    <row r="837" spans="1:9">
      <c r="A837" s="77"/>
      <c r="B837" s="84" t="s">
        <v>2064</v>
      </c>
      <c r="C837" s="79">
        <v>98</v>
      </c>
      <c r="D837" s="79">
        <v>98</v>
      </c>
      <c r="E837" s="82">
        <v>0</v>
      </c>
      <c r="F837" s="82">
        <v>0</v>
      </c>
      <c r="G837" s="82">
        <v>0</v>
      </c>
      <c r="H837" s="79">
        <v>0</v>
      </c>
      <c r="I837" s="80"/>
    </row>
    <row r="838" spans="1:9">
      <c r="A838" s="77"/>
      <c r="B838" s="84" t="s">
        <v>2065</v>
      </c>
      <c r="C838" s="79">
        <v>64.98</v>
      </c>
      <c r="D838" s="79">
        <v>64.98</v>
      </c>
      <c r="E838" s="82">
        <v>0</v>
      </c>
      <c r="F838" s="82">
        <v>0</v>
      </c>
      <c r="G838" s="82">
        <v>0</v>
      </c>
      <c r="H838" s="79">
        <v>0</v>
      </c>
      <c r="I838" s="80"/>
    </row>
    <row r="839" spans="1:9">
      <c r="A839" s="77"/>
      <c r="B839" s="84" t="s">
        <v>2066</v>
      </c>
      <c r="C839" s="79">
        <v>20</v>
      </c>
      <c r="D839" s="79">
        <v>20</v>
      </c>
      <c r="E839" s="82">
        <v>0</v>
      </c>
      <c r="F839" s="82">
        <v>0</v>
      </c>
      <c r="G839" s="82">
        <v>0</v>
      </c>
      <c r="H839" s="79">
        <v>0</v>
      </c>
      <c r="I839" s="80"/>
    </row>
    <row r="840" spans="1:9">
      <c r="A840" s="77"/>
      <c r="B840" s="84" t="s">
        <v>2067</v>
      </c>
      <c r="C840" s="79">
        <v>176</v>
      </c>
      <c r="D840" s="79">
        <v>176</v>
      </c>
      <c r="E840" s="82">
        <v>0</v>
      </c>
      <c r="F840" s="82">
        <v>0</v>
      </c>
      <c r="G840" s="82">
        <v>0</v>
      </c>
      <c r="H840" s="79">
        <v>0</v>
      </c>
      <c r="I840" s="80"/>
    </row>
    <row r="841" spans="1:9">
      <c r="A841" s="77"/>
      <c r="B841" s="84" t="s">
        <v>2068</v>
      </c>
      <c r="C841" s="79">
        <v>800</v>
      </c>
      <c r="D841" s="79">
        <v>800</v>
      </c>
      <c r="E841" s="82">
        <v>0</v>
      </c>
      <c r="F841" s="82">
        <v>0</v>
      </c>
      <c r="G841" s="82">
        <v>0</v>
      </c>
      <c r="H841" s="79">
        <v>0</v>
      </c>
      <c r="I841" s="80"/>
    </row>
    <row r="842" spans="1:9">
      <c r="A842" s="30"/>
      <c r="B842" s="97" t="s">
        <v>2069</v>
      </c>
      <c r="C842" s="79">
        <v>198.43</v>
      </c>
      <c r="D842" s="79">
        <v>198.43</v>
      </c>
      <c r="E842" s="82">
        <v>0</v>
      </c>
      <c r="F842" s="82">
        <v>0</v>
      </c>
      <c r="G842" s="82">
        <v>0</v>
      </c>
      <c r="H842" s="79">
        <v>0</v>
      </c>
      <c r="I842" s="80"/>
    </row>
    <row r="843" spans="1:9">
      <c r="A843" s="77"/>
      <c r="B843" s="84" t="s">
        <v>2070</v>
      </c>
      <c r="C843" s="79">
        <v>22</v>
      </c>
      <c r="D843" s="79">
        <v>22</v>
      </c>
      <c r="E843" s="79">
        <v>0</v>
      </c>
      <c r="F843" s="79">
        <v>0</v>
      </c>
      <c r="G843" s="79">
        <v>0</v>
      </c>
      <c r="H843" s="79">
        <v>0</v>
      </c>
      <c r="I843" s="80"/>
    </row>
    <row r="844" spans="1:9">
      <c r="A844" s="77"/>
      <c r="B844" s="30" t="s">
        <v>2071</v>
      </c>
      <c r="C844" s="79">
        <v>17</v>
      </c>
      <c r="D844" s="79">
        <v>17</v>
      </c>
      <c r="E844" s="82">
        <v>0</v>
      </c>
      <c r="F844" s="82">
        <v>0</v>
      </c>
      <c r="G844" s="82">
        <v>0</v>
      </c>
      <c r="H844" s="79">
        <v>0</v>
      </c>
      <c r="I844" s="80"/>
    </row>
    <row r="845" spans="1:9">
      <c r="A845" s="77"/>
      <c r="B845" s="84" t="s">
        <v>2072</v>
      </c>
      <c r="C845" s="79">
        <v>12</v>
      </c>
      <c r="D845" s="79">
        <v>12</v>
      </c>
      <c r="E845" s="82">
        <v>0</v>
      </c>
      <c r="F845" s="82">
        <v>0</v>
      </c>
      <c r="G845" s="82">
        <v>0</v>
      </c>
      <c r="H845" s="79">
        <v>0</v>
      </c>
      <c r="I845" s="80"/>
    </row>
    <row r="846" spans="1:9">
      <c r="A846" s="78">
        <v>215001</v>
      </c>
      <c r="B846" s="77" t="s">
        <v>1269</v>
      </c>
      <c r="C846" s="79">
        <v>143.95</v>
      </c>
      <c r="D846" s="79">
        <v>143.95</v>
      </c>
      <c r="E846" s="82">
        <v>0</v>
      </c>
      <c r="F846" s="82">
        <v>0</v>
      </c>
      <c r="G846" s="82">
        <v>0</v>
      </c>
      <c r="H846" s="79">
        <v>0</v>
      </c>
      <c r="I846" s="80"/>
    </row>
    <row r="847" spans="1:9">
      <c r="A847" s="77"/>
      <c r="B847" s="84" t="s">
        <v>2073</v>
      </c>
      <c r="C847" s="79">
        <v>48</v>
      </c>
      <c r="D847" s="79">
        <v>48</v>
      </c>
      <c r="E847" s="82">
        <v>0</v>
      </c>
      <c r="F847" s="82">
        <v>0</v>
      </c>
      <c r="G847" s="82">
        <v>0</v>
      </c>
      <c r="H847" s="79">
        <v>0</v>
      </c>
      <c r="I847" s="80"/>
    </row>
    <row r="848" spans="1:9">
      <c r="A848" s="77"/>
      <c r="B848" s="84" t="s">
        <v>2074</v>
      </c>
      <c r="C848" s="79">
        <v>13.5</v>
      </c>
      <c r="D848" s="79">
        <v>13.5</v>
      </c>
      <c r="E848" s="82">
        <v>0</v>
      </c>
      <c r="F848" s="82">
        <v>0</v>
      </c>
      <c r="G848" s="82">
        <v>0</v>
      </c>
      <c r="H848" s="79">
        <v>0</v>
      </c>
      <c r="I848" s="80"/>
    </row>
    <row r="849" spans="1:9">
      <c r="A849" s="77"/>
      <c r="B849" s="84" t="s">
        <v>1938</v>
      </c>
      <c r="C849" s="79">
        <v>2</v>
      </c>
      <c r="D849" s="79">
        <v>2</v>
      </c>
      <c r="E849" s="82">
        <v>0</v>
      </c>
      <c r="F849" s="82">
        <v>0</v>
      </c>
      <c r="G849" s="82">
        <v>0</v>
      </c>
      <c r="H849" s="79">
        <v>0</v>
      </c>
      <c r="I849" s="80"/>
    </row>
    <row r="850" spans="1:9">
      <c r="A850" s="77"/>
      <c r="B850" s="84" t="s">
        <v>2075</v>
      </c>
      <c r="C850" s="79">
        <v>11</v>
      </c>
      <c r="D850" s="79">
        <v>11</v>
      </c>
      <c r="E850" s="82">
        <v>0</v>
      </c>
      <c r="F850" s="82">
        <v>0</v>
      </c>
      <c r="G850" s="82">
        <v>0</v>
      </c>
      <c r="H850" s="79">
        <v>0</v>
      </c>
      <c r="I850" s="80"/>
    </row>
    <row r="851" spans="1:9">
      <c r="A851" s="77"/>
      <c r="B851" s="84" t="s">
        <v>2076</v>
      </c>
      <c r="C851" s="79">
        <v>23.5</v>
      </c>
      <c r="D851" s="79">
        <v>23.5</v>
      </c>
      <c r="E851" s="82">
        <v>0</v>
      </c>
      <c r="F851" s="82">
        <v>0</v>
      </c>
      <c r="G851" s="82">
        <v>0</v>
      </c>
      <c r="H851" s="79">
        <v>0</v>
      </c>
      <c r="I851" s="80"/>
    </row>
    <row r="852" spans="1:9">
      <c r="A852" s="77"/>
      <c r="B852" s="84" t="s">
        <v>2077</v>
      </c>
      <c r="C852" s="79">
        <v>45.95</v>
      </c>
      <c r="D852" s="79">
        <v>45.95</v>
      </c>
      <c r="E852" s="82">
        <v>0</v>
      </c>
      <c r="F852" s="82">
        <v>0</v>
      </c>
      <c r="G852" s="82">
        <v>0</v>
      </c>
      <c r="H852" s="79">
        <v>0</v>
      </c>
      <c r="I852" s="80"/>
    </row>
    <row r="853" spans="1:9">
      <c r="A853" s="78">
        <v>216001</v>
      </c>
      <c r="B853" s="77" t="s">
        <v>1270</v>
      </c>
      <c r="C853" s="79">
        <v>330</v>
      </c>
      <c r="D853" s="79">
        <v>330</v>
      </c>
      <c r="E853" s="82">
        <v>0</v>
      </c>
      <c r="F853" s="82">
        <v>0</v>
      </c>
      <c r="G853" s="82">
        <v>0</v>
      </c>
      <c r="H853" s="79">
        <v>0</v>
      </c>
      <c r="I853" s="80"/>
    </row>
    <row r="854" spans="1:9">
      <c r="A854" s="77"/>
      <c r="B854" s="84" t="s">
        <v>2078</v>
      </c>
      <c r="C854" s="79">
        <v>200</v>
      </c>
      <c r="D854" s="79">
        <v>200</v>
      </c>
      <c r="E854" s="82">
        <v>0</v>
      </c>
      <c r="F854" s="82">
        <v>0</v>
      </c>
      <c r="G854" s="82">
        <v>0</v>
      </c>
      <c r="H854" s="79">
        <v>0</v>
      </c>
      <c r="I854" s="80"/>
    </row>
    <row r="855" spans="1:9">
      <c r="A855" s="77"/>
      <c r="B855" s="84" t="s">
        <v>2079</v>
      </c>
      <c r="C855" s="79">
        <v>20</v>
      </c>
      <c r="D855" s="79">
        <v>20</v>
      </c>
      <c r="E855" s="82">
        <v>0</v>
      </c>
      <c r="F855" s="82">
        <v>0</v>
      </c>
      <c r="G855" s="82">
        <v>0</v>
      </c>
      <c r="H855" s="79">
        <v>0</v>
      </c>
      <c r="I855" s="80"/>
    </row>
    <row r="856" spans="1:9">
      <c r="A856" s="77"/>
      <c r="B856" s="84" t="s">
        <v>2080</v>
      </c>
      <c r="C856" s="79">
        <v>10</v>
      </c>
      <c r="D856" s="79">
        <v>10</v>
      </c>
      <c r="E856" s="82">
        <v>0</v>
      </c>
      <c r="F856" s="82">
        <v>0</v>
      </c>
      <c r="G856" s="82">
        <v>0</v>
      </c>
      <c r="H856" s="79">
        <v>0</v>
      </c>
      <c r="I856" s="80"/>
    </row>
    <row r="857" spans="1:9">
      <c r="A857" s="77"/>
      <c r="B857" s="84" t="s">
        <v>2081</v>
      </c>
      <c r="C857" s="79">
        <v>100</v>
      </c>
      <c r="D857" s="79">
        <v>100</v>
      </c>
      <c r="E857" s="82">
        <v>0</v>
      </c>
      <c r="F857" s="82">
        <v>0</v>
      </c>
      <c r="G857" s="82">
        <v>0</v>
      </c>
      <c r="H857" s="79">
        <v>0</v>
      </c>
      <c r="I857" s="80"/>
    </row>
    <row r="858" spans="1:9">
      <c r="A858" s="78">
        <v>999008</v>
      </c>
      <c r="B858" s="77" t="s">
        <v>2082</v>
      </c>
      <c r="C858" s="79">
        <v>9205.19</v>
      </c>
      <c r="D858" s="79">
        <v>9205.19</v>
      </c>
      <c r="E858" s="82">
        <v>0</v>
      </c>
      <c r="F858" s="82">
        <v>0</v>
      </c>
      <c r="G858" s="82">
        <v>0</v>
      </c>
      <c r="H858" s="79">
        <v>0</v>
      </c>
      <c r="I858" s="80"/>
    </row>
    <row r="859" spans="1:9">
      <c r="A859" s="77"/>
      <c r="B859" s="84" t="s">
        <v>2083</v>
      </c>
      <c r="C859" s="79">
        <v>600</v>
      </c>
      <c r="D859" s="79">
        <v>600</v>
      </c>
      <c r="E859" s="82">
        <v>0</v>
      </c>
      <c r="F859" s="82">
        <v>0</v>
      </c>
      <c r="G859" s="82">
        <v>0</v>
      </c>
      <c r="H859" s="79">
        <v>0</v>
      </c>
      <c r="I859" s="80"/>
    </row>
    <row r="860" spans="1:9">
      <c r="A860" s="77"/>
      <c r="B860" s="84" t="s">
        <v>2084</v>
      </c>
      <c r="C860" s="79">
        <v>28.18</v>
      </c>
      <c r="D860" s="79">
        <v>28.18</v>
      </c>
      <c r="E860" s="82">
        <v>0</v>
      </c>
      <c r="F860" s="82">
        <v>0</v>
      </c>
      <c r="G860" s="82">
        <v>0</v>
      </c>
      <c r="H860" s="79">
        <v>0</v>
      </c>
      <c r="I860" s="80"/>
    </row>
    <row r="861" spans="1:9">
      <c r="A861" s="77"/>
      <c r="B861" s="84" t="s">
        <v>2085</v>
      </c>
      <c r="C861" s="79">
        <v>59.4</v>
      </c>
      <c r="D861" s="79">
        <v>59.4</v>
      </c>
      <c r="E861" s="82">
        <v>0</v>
      </c>
      <c r="F861" s="82">
        <v>0</v>
      </c>
      <c r="G861" s="82">
        <v>0</v>
      </c>
      <c r="H861" s="79">
        <v>0</v>
      </c>
      <c r="I861" s="80"/>
    </row>
    <row r="862" spans="1:9">
      <c r="A862" s="77"/>
      <c r="B862" s="84" t="s">
        <v>2086</v>
      </c>
      <c r="C862" s="79">
        <v>260.51</v>
      </c>
      <c r="D862" s="79">
        <v>260.51</v>
      </c>
      <c r="E862" s="82">
        <v>0</v>
      </c>
      <c r="F862" s="82">
        <v>0</v>
      </c>
      <c r="G862" s="82">
        <v>0</v>
      </c>
      <c r="H862" s="79">
        <v>0</v>
      </c>
      <c r="I862" s="80"/>
    </row>
    <row r="863" spans="1:9">
      <c r="A863" s="77"/>
      <c r="B863" s="84" t="s">
        <v>2087</v>
      </c>
      <c r="C863" s="79">
        <v>992.96</v>
      </c>
      <c r="D863" s="79">
        <v>992.96</v>
      </c>
      <c r="E863" s="82">
        <v>0</v>
      </c>
      <c r="F863" s="82">
        <v>0</v>
      </c>
      <c r="G863" s="82">
        <v>0</v>
      </c>
      <c r="H863" s="79">
        <v>0</v>
      </c>
      <c r="I863" s="80"/>
    </row>
    <row r="864" spans="1:9">
      <c r="A864" s="77"/>
      <c r="B864" s="84" t="s">
        <v>2088</v>
      </c>
      <c r="C864" s="79">
        <v>50</v>
      </c>
      <c r="D864" s="79">
        <v>50</v>
      </c>
      <c r="E864" s="82">
        <v>0</v>
      </c>
      <c r="F864" s="82">
        <v>0</v>
      </c>
      <c r="G864" s="82">
        <v>0</v>
      </c>
      <c r="H864" s="79">
        <v>0</v>
      </c>
      <c r="I864" s="80"/>
    </row>
    <row r="865" spans="1:9">
      <c r="A865" s="77"/>
      <c r="B865" s="84" t="s">
        <v>2089</v>
      </c>
      <c r="C865" s="79">
        <v>154.68</v>
      </c>
      <c r="D865" s="79">
        <v>154.68</v>
      </c>
      <c r="E865" s="82">
        <v>0</v>
      </c>
      <c r="F865" s="82">
        <v>0</v>
      </c>
      <c r="G865" s="82">
        <v>0</v>
      </c>
      <c r="H865" s="79">
        <v>0</v>
      </c>
      <c r="I865" s="80"/>
    </row>
    <row r="866" spans="1:9">
      <c r="A866" s="77"/>
      <c r="B866" s="84" t="s">
        <v>2090</v>
      </c>
      <c r="C866" s="79">
        <v>399.88</v>
      </c>
      <c r="D866" s="79">
        <v>399.88</v>
      </c>
      <c r="E866" s="82">
        <v>0</v>
      </c>
      <c r="F866" s="82">
        <v>0</v>
      </c>
      <c r="G866" s="82">
        <v>0</v>
      </c>
      <c r="H866" s="79">
        <v>0</v>
      </c>
      <c r="I866" s="80"/>
    </row>
    <row r="867" spans="1:9">
      <c r="A867" s="77"/>
      <c r="B867" s="84" t="s">
        <v>2091</v>
      </c>
      <c r="C867" s="79">
        <v>93</v>
      </c>
      <c r="D867" s="79">
        <v>93</v>
      </c>
      <c r="E867" s="82">
        <v>0</v>
      </c>
      <c r="F867" s="82">
        <v>0</v>
      </c>
      <c r="G867" s="82">
        <v>0</v>
      </c>
      <c r="H867" s="79">
        <v>0</v>
      </c>
      <c r="I867" s="80"/>
    </row>
    <row r="868" spans="1:9">
      <c r="A868" s="77"/>
      <c r="B868" s="84" t="s">
        <v>2092</v>
      </c>
      <c r="C868" s="79">
        <v>119</v>
      </c>
      <c r="D868" s="79">
        <v>119</v>
      </c>
      <c r="E868" s="82">
        <v>0</v>
      </c>
      <c r="F868" s="82">
        <v>0</v>
      </c>
      <c r="G868" s="82">
        <v>0</v>
      </c>
      <c r="H868" s="79">
        <v>0</v>
      </c>
      <c r="I868" s="80"/>
    </row>
    <row r="869" spans="1:9">
      <c r="A869" s="77"/>
      <c r="B869" s="84" t="s">
        <v>2093</v>
      </c>
      <c r="C869" s="79">
        <v>10</v>
      </c>
      <c r="D869" s="79">
        <v>10</v>
      </c>
      <c r="E869" s="82">
        <v>0</v>
      </c>
      <c r="F869" s="82">
        <v>0</v>
      </c>
      <c r="G869" s="82">
        <v>0</v>
      </c>
      <c r="H869" s="79">
        <v>0</v>
      </c>
      <c r="I869" s="80"/>
    </row>
    <row r="870" ht="26" customHeight="1" spans="1:9">
      <c r="A870" s="100"/>
      <c r="B870" s="101" t="s">
        <v>2094</v>
      </c>
      <c r="C870" s="79">
        <v>47.58</v>
      </c>
      <c r="D870" s="79">
        <v>47.58</v>
      </c>
      <c r="E870" s="79">
        <v>0</v>
      </c>
      <c r="F870" s="79">
        <v>0</v>
      </c>
      <c r="G870" s="79">
        <v>0</v>
      </c>
      <c r="H870" s="79">
        <v>0</v>
      </c>
      <c r="I870" s="80"/>
    </row>
    <row r="871" spans="1:9">
      <c r="A871" s="102"/>
      <c r="B871" s="103" t="s">
        <v>2095</v>
      </c>
      <c r="C871" s="79">
        <v>150</v>
      </c>
      <c r="D871" s="79">
        <v>150</v>
      </c>
      <c r="E871" s="79">
        <v>0</v>
      </c>
      <c r="F871" s="79">
        <v>0</v>
      </c>
      <c r="G871" s="79">
        <v>0</v>
      </c>
      <c r="H871" s="79">
        <v>0</v>
      </c>
      <c r="I871" s="80"/>
    </row>
    <row r="872" spans="1:9">
      <c r="A872" s="102"/>
      <c r="B872" s="103" t="s">
        <v>2096</v>
      </c>
      <c r="C872" s="79">
        <v>1100</v>
      </c>
      <c r="D872" s="79">
        <v>1100</v>
      </c>
      <c r="E872" s="79">
        <v>0</v>
      </c>
      <c r="F872" s="79">
        <v>0</v>
      </c>
      <c r="G872" s="79">
        <v>0</v>
      </c>
      <c r="H872" s="79">
        <v>0</v>
      </c>
      <c r="I872" s="80"/>
    </row>
    <row r="873" spans="1:9">
      <c r="A873" s="102"/>
      <c r="B873" s="103" t="s">
        <v>2097</v>
      </c>
      <c r="C873" s="79">
        <v>100</v>
      </c>
      <c r="D873" s="79">
        <v>100</v>
      </c>
      <c r="E873" s="79">
        <v>0</v>
      </c>
      <c r="F873" s="79">
        <v>0</v>
      </c>
      <c r="G873" s="79">
        <v>0</v>
      </c>
      <c r="H873" s="79">
        <v>0</v>
      </c>
      <c r="I873" s="80"/>
    </row>
    <row r="874" spans="1:9">
      <c r="A874" s="102"/>
      <c r="B874" s="103" t="s">
        <v>2098</v>
      </c>
      <c r="C874" s="79">
        <v>3000</v>
      </c>
      <c r="D874" s="79">
        <v>3000</v>
      </c>
      <c r="E874" s="79">
        <v>0</v>
      </c>
      <c r="F874" s="79">
        <v>0</v>
      </c>
      <c r="G874" s="79">
        <v>0</v>
      </c>
      <c r="H874" s="79">
        <v>0</v>
      </c>
      <c r="I874" s="80"/>
    </row>
    <row r="875" spans="1:9">
      <c r="A875" s="100"/>
      <c r="B875" s="104" t="s">
        <v>2099</v>
      </c>
      <c r="C875" s="79">
        <v>300</v>
      </c>
      <c r="D875" s="79">
        <v>300</v>
      </c>
      <c r="E875" s="79">
        <v>0</v>
      </c>
      <c r="F875" s="79">
        <v>0</v>
      </c>
      <c r="G875" s="79">
        <v>0</v>
      </c>
      <c r="H875" s="79">
        <v>0</v>
      </c>
      <c r="I875" s="80"/>
    </row>
    <row r="876" spans="1:9">
      <c r="A876" s="100"/>
      <c r="B876" s="104" t="s">
        <v>2100</v>
      </c>
      <c r="C876" s="79">
        <v>70</v>
      </c>
      <c r="D876" s="79">
        <v>70</v>
      </c>
      <c r="E876" s="79">
        <v>0</v>
      </c>
      <c r="F876" s="79">
        <v>0</v>
      </c>
      <c r="G876" s="79">
        <v>0</v>
      </c>
      <c r="H876" s="79">
        <v>0</v>
      </c>
      <c r="I876" s="80"/>
    </row>
    <row r="877" spans="1:9">
      <c r="A877" s="100"/>
      <c r="B877" s="102" t="s">
        <v>2101</v>
      </c>
      <c r="C877" s="79">
        <v>87.5</v>
      </c>
      <c r="D877" s="79">
        <v>87.5</v>
      </c>
      <c r="E877" s="79">
        <v>0</v>
      </c>
      <c r="F877" s="79">
        <v>0</v>
      </c>
      <c r="G877" s="79">
        <v>0</v>
      </c>
      <c r="H877" s="79">
        <v>0</v>
      </c>
      <c r="I877" s="80"/>
    </row>
    <row r="878" spans="1:9">
      <c r="A878" s="100"/>
      <c r="B878" s="104" t="s">
        <v>2102</v>
      </c>
      <c r="C878" s="79">
        <v>300</v>
      </c>
      <c r="D878" s="79">
        <v>300</v>
      </c>
      <c r="E878" s="79">
        <v>0</v>
      </c>
      <c r="F878" s="79">
        <v>0</v>
      </c>
      <c r="G878" s="79">
        <v>0</v>
      </c>
      <c r="H878" s="79">
        <v>0</v>
      </c>
      <c r="I878" s="80"/>
    </row>
    <row r="879" spans="1:9">
      <c r="A879" s="100"/>
      <c r="B879" s="104" t="s">
        <v>2103</v>
      </c>
      <c r="C879" s="79">
        <v>800</v>
      </c>
      <c r="D879" s="79">
        <v>800</v>
      </c>
      <c r="E879" s="79">
        <v>0</v>
      </c>
      <c r="F879" s="79">
        <v>0</v>
      </c>
      <c r="G879" s="79">
        <v>0</v>
      </c>
      <c r="H879" s="79">
        <v>0</v>
      </c>
      <c r="I879" s="80"/>
    </row>
    <row r="880" spans="1:9">
      <c r="A880" s="100"/>
      <c r="B880" s="104" t="s">
        <v>2104</v>
      </c>
      <c r="C880" s="79">
        <v>42.5</v>
      </c>
      <c r="D880" s="79">
        <v>42.5</v>
      </c>
      <c r="E880" s="79">
        <v>0</v>
      </c>
      <c r="F880" s="79">
        <v>0</v>
      </c>
      <c r="G880" s="79">
        <v>0</v>
      </c>
      <c r="H880" s="79">
        <v>0</v>
      </c>
      <c r="I880" s="80"/>
    </row>
    <row r="881" spans="1:9">
      <c r="A881" s="100"/>
      <c r="B881" s="104" t="s">
        <v>2105</v>
      </c>
      <c r="C881" s="79">
        <v>440</v>
      </c>
      <c r="D881" s="79">
        <v>440</v>
      </c>
      <c r="E881" s="79">
        <v>0</v>
      </c>
      <c r="F881" s="79">
        <v>0</v>
      </c>
      <c r="G881" s="79">
        <v>0</v>
      </c>
      <c r="H881" s="79">
        <v>0</v>
      </c>
      <c r="I881" s="80"/>
    </row>
    <row r="882" spans="1:9">
      <c r="A882" s="100"/>
      <c r="B882" s="102" t="s">
        <v>2106</v>
      </c>
      <c r="C882" s="79">
        <f>187418+30000</f>
        <v>217418</v>
      </c>
      <c r="D882" s="79">
        <v>60763</v>
      </c>
      <c r="E882" s="79">
        <v>0</v>
      </c>
      <c r="F882" s="79">
        <v>0</v>
      </c>
      <c r="G882" s="79">
        <v>0</v>
      </c>
      <c r="H882" s="80">
        <f>126655+832+4800</f>
        <v>132287</v>
      </c>
      <c r="I882" s="80">
        <f>30000-832-4800</f>
        <v>24368</v>
      </c>
    </row>
    <row r="883" spans="1:9">
      <c r="A883" s="23">
        <v>995001</v>
      </c>
      <c r="B883" s="30" t="s">
        <v>2107</v>
      </c>
      <c r="C883" s="79">
        <f>30000-832-4800</f>
        <v>24368</v>
      </c>
      <c r="D883" s="79"/>
      <c r="E883" s="79"/>
      <c r="F883" s="79"/>
      <c r="G883" s="79"/>
      <c r="H883" s="79"/>
      <c r="I883" s="80">
        <f>30000-832-4800</f>
        <v>24368</v>
      </c>
    </row>
    <row r="884" hidden="1" spans="1:9">
      <c r="A884" s="100"/>
      <c r="B884" s="30" t="s">
        <v>2108</v>
      </c>
      <c r="C884" s="79"/>
      <c r="D884" s="79"/>
      <c r="E884" s="79"/>
      <c r="F884" s="79"/>
      <c r="G884" s="79"/>
      <c r="H884" s="79"/>
      <c r="I884" s="80">
        <f>13462-4800</f>
        <v>8662</v>
      </c>
    </row>
    <row r="885" hidden="1" spans="1:9">
      <c r="A885" s="100"/>
      <c r="B885" s="30" t="s">
        <v>2109</v>
      </c>
      <c r="C885" s="79"/>
      <c r="D885" s="79"/>
      <c r="E885" s="79"/>
      <c r="F885" s="79"/>
      <c r="G885" s="79"/>
      <c r="H885" s="79"/>
      <c r="I885" s="80">
        <v>12360</v>
      </c>
    </row>
    <row r="886" hidden="1" spans="1:9">
      <c r="A886" s="100"/>
      <c r="B886" s="30" t="s">
        <v>2110</v>
      </c>
      <c r="C886" s="79"/>
      <c r="D886" s="79"/>
      <c r="E886" s="79"/>
      <c r="F886" s="79"/>
      <c r="G886" s="79"/>
      <c r="H886" s="79"/>
      <c r="I886" s="80">
        <f>2649-832</f>
        <v>1817</v>
      </c>
    </row>
    <row r="887" hidden="1" spans="1:9">
      <c r="A887" s="100"/>
      <c r="B887" s="30" t="s">
        <v>2111</v>
      </c>
      <c r="C887" s="79"/>
      <c r="D887" s="79"/>
      <c r="E887" s="79"/>
      <c r="F887" s="79"/>
      <c r="G887" s="79"/>
      <c r="H887" s="79"/>
      <c r="I887" s="80">
        <v>1529</v>
      </c>
    </row>
    <row r="888" spans="1:9">
      <c r="A888" s="105">
        <v>996001</v>
      </c>
      <c r="B888" s="77" t="s">
        <v>2112</v>
      </c>
      <c r="C888" s="79">
        <f>126655+832+4800</f>
        <v>132287</v>
      </c>
      <c r="D888" s="79">
        <v>0</v>
      </c>
      <c r="E888" s="80">
        <v>0</v>
      </c>
      <c r="F888" s="80">
        <v>0</v>
      </c>
      <c r="G888" s="80">
        <v>0</v>
      </c>
      <c r="H888" s="80">
        <f>126655+832+4800</f>
        <v>132287</v>
      </c>
      <c r="I888" s="80"/>
    </row>
    <row r="889" spans="1:9">
      <c r="A889" s="105"/>
      <c r="B889" s="104" t="s">
        <v>2113</v>
      </c>
      <c r="C889" s="79">
        <v>1288</v>
      </c>
      <c r="D889" s="79">
        <v>0</v>
      </c>
      <c r="E889" s="80">
        <v>0</v>
      </c>
      <c r="F889" s="80">
        <v>0</v>
      </c>
      <c r="G889" s="80">
        <v>0</v>
      </c>
      <c r="H889" s="80">
        <v>1288</v>
      </c>
      <c r="I889" s="80"/>
    </row>
    <row r="890" spans="1:9">
      <c r="A890" s="105"/>
      <c r="B890" s="104" t="s">
        <v>2114</v>
      </c>
      <c r="C890" s="79">
        <v>1465</v>
      </c>
      <c r="D890" s="79">
        <v>0</v>
      </c>
      <c r="E890" s="80">
        <v>0</v>
      </c>
      <c r="F890" s="80">
        <v>0</v>
      </c>
      <c r="G890" s="80">
        <v>0</v>
      </c>
      <c r="H890" s="80">
        <v>1465</v>
      </c>
      <c r="I890" s="80"/>
    </row>
    <row r="891" spans="1:9">
      <c r="A891" s="105"/>
      <c r="B891" s="80" t="s">
        <v>2115</v>
      </c>
      <c r="C891" s="80">
        <v>993</v>
      </c>
      <c r="D891" s="80">
        <v>0</v>
      </c>
      <c r="E891" s="80">
        <v>0</v>
      </c>
      <c r="F891" s="80">
        <v>0</v>
      </c>
      <c r="G891" s="80">
        <v>0</v>
      </c>
      <c r="H891" s="80">
        <v>993</v>
      </c>
      <c r="I891" s="80"/>
    </row>
    <row r="892" spans="1:9">
      <c r="A892" s="105"/>
      <c r="B892" s="80" t="s">
        <v>2116</v>
      </c>
      <c r="C892" s="80">
        <v>3943</v>
      </c>
      <c r="D892" s="80">
        <v>0</v>
      </c>
      <c r="E892" s="80">
        <v>0</v>
      </c>
      <c r="F892" s="80">
        <v>0</v>
      </c>
      <c r="G892" s="80">
        <v>0</v>
      </c>
      <c r="H892" s="80">
        <v>3943</v>
      </c>
      <c r="I892" s="80"/>
    </row>
    <row r="893" spans="1:9">
      <c r="A893" s="105"/>
      <c r="B893" s="80" t="s">
        <v>2117</v>
      </c>
      <c r="C893" s="80">
        <v>363</v>
      </c>
      <c r="D893" s="80">
        <v>0</v>
      </c>
      <c r="E893" s="80">
        <v>0</v>
      </c>
      <c r="F893" s="80">
        <v>0</v>
      </c>
      <c r="G893" s="80">
        <v>0</v>
      </c>
      <c r="H893" s="80">
        <v>363</v>
      </c>
      <c r="I893" s="80"/>
    </row>
    <row r="894" spans="1:9">
      <c r="A894" s="105"/>
      <c r="B894" s="80" t="s">
        <v>2118</v>
      </c>
      <c r="C894" s="80">
        <v>1095</v>
      </c>
      <c r="D894" s="80">
        <v>0</v>
      </c>
      <c r="E894" s="80">
        <v>0</v>
      </c>
      <c r="F894" s="80">
        <v>0</v>
      </c>
      <c r="G894" s="80">
        <v>0</v>
      </c>
      <c r="H894" s="80">
        <v>1095</v>
      </c>
      <c r="I894" s="80"/>
    </row>
    <row r="895" spans="1:9">
      <c r="A895" s="105"/>
      <c r="B895" s="80" t="s">
        <v>2119</v>
      </c>
      <c r="C895" s="80">
        <v>8375</v>
      </c>
      <c r="D895" s="80">
        <v>0</v>
      </c>
      <c r="E895" s="80">
        <v>0</v>
      </c>
      <c r="F895" s="80">
        <v>0</v>
      </c>
      <c r="G895" s="80">
        <v>0</v>
      </c>
      <c r="H895" s="80">
        <v>8375</v>
      </c>
      <c r="I895" s="80"/>
    </row>
    <row r="896" spans="1:9">
      <c r="A896" s="105"/>
      <c r="B896" s="80" t="s">
        <v>2120</v>
      </c>
      <c r="C896" s="80">
        <v>4040</v>
      </c>
      <c r="D896" s="80">
        <v>0</v>
      </c>
      <c r="E896" s="80">
        <v>0</v>
      </c>
      <c r="F896" s="80">
        <v>0</v>
      </c>
      <c r="G896" s="80">
        <v>0</v>
      </c>
      <c r="H896" s="80">
        <v>4040</v>
      </c>
      <c r="I896" s="80"/>
    </row>
    <row r="897" spans="1:9">
      <c r="A897" s="105"/>
      <c r="B897" s="80" t="s">
        <v>2121</v>
      </c>
      <c r="C897" s="80">
        <v>32932</v>
      </c>
      <c r="D897" s="80">
        <v>0</v>
      </c>
      <c r="E897" s="80">
        <v>0</v>
      </c>
      <c r="F897" s="80">
        <v>0</v>
      </c>
      <c r="G897" s="80">
        <v>0</v>
      </c>
      <c r="H897" s="80">
        <v>32932</v>
      </c>
      <c r="I897" s="80"/>
    </row>
    <row r="898" spans="1:9">
      <c r="A898" s="105"/>
      <c r="B898" s="80" t="s">
        <v>2122</v>
      </c>
      <c r="C898" s="80">
        <v>260</v>
      </c>
      <c r="D898" s="80">
        <v>0</v>
      </c>
      <c r="E898" s="80">
        <v>0</v>
      </c>
      <c r="F898" s="80">
        <v>0</v>
      </c>
      <c r="G898" s="80">
        <v>0</v>
      </c>
      <c r="H898" s="80">
        <v>260</v>
      </c>
      <c r="I898" s="80"/>
    </row>
    <row r="899" spans="1:9">
      <c r="A899" s="105"/>
      <c r="B899" s="80" t="s">
        <v>2123</v>
      </c>
      <c r="C899" s="80">
        <f>4388+4800</f>
        <v>9188</v>
      </c>
      <c r="D899" s="80">
        <v>0</v>
      </c>
      <c r="E899" s="80">
        <v>0</v>
      </c>
      <c r="F899" s="80">
        <v>0</v>
      </c>
      <c r="G899" s="80">
        <v>0</v>
      </c>
      <c r="H899" s="80">
        <f>4388+4800</f>
        <v>9188</v>
      </c>
      <c r="I899" s="80"/>
    </row>
    <row r="900" spans="1:9">
      <c r="A900" s="105"/>
      <c r="B900" s="80" t="s">
        <v>2124</v>
      </c>
      <c r="C900" s="80">
        <v>34222</v>
      </c>
      <c r="D900" s="80">
        <v>0</v>
      </c>
      <c r="E900" s="80">
        <v>0</v>
      </c>
      <c r="F900" s="80">
        <v>0</v>
      </c>
      <c r="G900" s="80">
        <v>0</v>
      </c>
      <c r="H900" s="80">
        <v>34222</v>
      </c>
      <c r="I900" s="80"/>
    </row>
    <row r="901" spans="1:9">
      <c r="A901" s="105"/>
      <c r="B901" s="80" t="s">
        <v>2125</v>
      </c>
      <c r="C901" s="80">
        <v>739</v>
      </c>
      <c r="D901" s="80">
        <v>0</v>
      </c>
      <c r="E901" s="80">
        <v>0</v>
      </c>
      <c r="F901" s="80">
        <v>0</v>
      </c>
      <c r="G901" s="80">
        <v>0</v>
      </c>
      <c r="H901" s="80">
        <v>739</v>
      </c>
      <c r="I901" s="80"/>
    </row>
    <row r="902" spans="1:9">
      <c r="A902" s="105"/>
      <c r="B902" s="80" t="s">
        <v>2126</v>
      </c>
      <c r="C902" s="80">
        <v>200</v>
      </c>
      <c r="D902" s="80">
        <v>0</v>
      </c>
      <c r="E902" s="80">
        <v>0</v>
      </c>
      <c r="F902" s="80">
        <v>0</v>
      </c>
      <c r="G902" s="80">
        <v>0</v>
      </c>
      <c r="H902" s="80">
        <v>200</v>
      </c>
      <c r="I902" s="80"/>
    </row>
    <row r="903" spans="1:9">
      <c r="A903" s="105"/>
      <c r="B903" s="80" t="s">
        <v>2127</v>
      </c>
      <c r="C903" s="80">
        <v>755</v>
      </c>
      <c r="D903" s="80">
        <v>0</v>
      </c>
      <c r="E903" s="80">
        <v>0</v>
      </c>
      <c r="F903" s="80">
        <v>0</v>
      </c>
      <c r="G903" s="80">
        <v>0</v>
      </c>
      <c r="H903" s="80">
        <v>755</v>
      </c>
      <c r="I903" s="80"/>
    </row>
    <row r="904" spans="1:9">
      <c r="A904" s="105"/>
      <c r="B904" s="80" t="s">
        <v>2128</v>
      </c>
      <c r="C904" s="80">
        <v>2686</v>
      </c>
      <c r="D904" s="80">
        <v>0</v>
      </c>
      <c r="E904" s="80">
        <v>0</v>
      </c>
      <c r="F904" s="80">
        <v>0</v>
      </c>
      <c r="G904" s="80">
        <v>0</v>
      </c>
      <c r="H904" s="80">
        <v>2686</v>
      </c>
      <c r="I904" s="80"/>
    </row>
    <row r="905" spans="1:9">
      <c r="A905" s="105"/>
      <c r="B905" s="80" t="s">
        <v>2129</v>
      </c>
      <c r="C905" s="80">
        <v>2890</v>
      </c>
      <c r="D905" s="80">
        <v>0</v>
      </c>
      <c r="E905" s="80">
        <v>0</v>
      </c>
      <c r="F905" s="80">
        <v>0</v>
      </c>
      <c r="G905" s="80">
        <v>0</v>
      </c>
      <c r="H905" s="80">
        <v>2890</v>
      </c>
      <c r="I905" s="80"/>
    </row>
    <row r="906" spans="1:9">
      <c r="A906" s="105"/>
      <c r="B906" s="80" t="s">
        <v>2130</v>
      </c>
      <c r="C906" s="80">
        <v>4899</v>
      </c>
      <c r="D906" s="80">
        <v>0</v>
      </c>
      <c r="E906" s="80">
        <v>0</v>
      </c>
      <c r="F906" s="80">
        <v>0</v>
      </c>
      <c r="G906" s="80">
        <v>0</v>
      </c>
      <c r="H906" s="80">
        <v>4899</v>
      </c>
      <c r="I906" s="80"/>
    </row>
    <row r="907" spans="1:9">
      <c r="A907" s="105"/>
      <c r="B907" s="80" t="s">
        <v>2131</v>
      </c>
      <c r="C907" s="80">
        <v>634</v>
      </c>
      <c r="D907" s="80">
        <v>0</v>
      </c>
      <c r="E907" s="80">
        <v>0</v>
      </c>
      <c r="F907" s="80">
        <v>0</v>
      </c>
      <c r="G907" s="80">
        <v>0</v>
      </c>
      <c r="H907" s="80">
        <v>634</v>
      </c>
      <c r="I907" s="80"/>
    </row>
    <row r="908" spans="1:9">
      <c r="A908" s="105"/>
      <c r="B908" s="80" t="s">
        <v>2132</v>
      </c>
      <c r="C908" s="80">
        <v>1121</v>
      </c>
      <c r="D908" s="80">
        <v>0</v>
      </c>
      <c r="E908" s="80">
        <v>0</v>
      </c>
      <c r="F908" s="80">
        <v>0</v>
      </c>
      <c r="G908" s="80">
        <v>0</v>
      </c>
      <c r="H908" s="80">
        <v>1121</v>
      </c>
      <c r="I908" s="80"/>
    </row>
    <row r="909" spans="1:9">
      <c r="A909" s="105"/>
      <c r="B909" s="80" t="s">
        <v>2133</v>
      </c>
      <c r="C909" s="80">
        <v>949</v>
      </c>
      <c r="D909" s="80">
        <v>0</v>
      </c>
      <c r="E909" s="80">
        <v>0</v>
      </c>
      <c r="F909" s="80">
        <v>0</v>
      </c>
      <c r="G909" s="80">
        <v>0</v>
      </c>
      <c r="H909" s="80">
        <v>949</v>
      </c>
      <c r="I909" s="80"/>
    </row>
    <row r="910" spans="1:9">
      <c r="A910" s="105"/>
      <c r="B910" s="80" t="s">
        <v>2134</v>
      </c>
      <c r="C910" s="80">
        <v>540</v>
      </c>
      <c r="D910" s="80"/>
      <c r="E910" s="80"/>
      <c r="F910" s="80"/>
      <c r="G910" s="80"/>
      <c r="H910" s="80">
        <v>540</v>
      </c>
      <c r="I910" s="80"/>
    </row>
    <row r="911" spans="1:9">
      <c r="A911" s="105"/>
      <c r="B911" s="80" t="s">
        <v>2135</v>
      </c>
      <c r="C911" s="80">
        <v>3379</v>
      </c>
      <c r="D911" s="80">
        <v>0</v>
      </c>
      <c r="E911" s="80">
        <v>0</v>
      </c>
      <c r="F911" s="80">
        <v>0</v>
      </c>
      <c r="G911" s="80">
        <v>0</v>
      </c>
      <c r="H911" s="80">
        <v>3379</v>
      </c>
      <c r="I911" s="80"/>
    </row>
    <row r="912" spans="1:9">
      <c r="A912" s="105"/>
      <c r="B912" s="80" t="s">
        <v>2136</v>
      </c>
      <c r="C912" s="80">
        <v>3068</v>
      </c>
      <c r="D912" s="80">
        <v>0</v>
      </c>
      <c r="E912" s="80">
        <v>0</v>
      </c>
      <c r="F912" s="80">
        <v>0</v>
      </c>
      <c r="G912" s="80">
        <v>0</v>
      </c>
      <c r="H912" s="80">
        <v>3068</v>
      </c>
      <c r="I912" s="80"/>
    </row>
    <row r="913" spans="1:9">
      <c r="A913" s="105"/>
      <c r="B913" s="80" t="s">
        <v>2137</v>
      </c>
      <c r="C913" s="80">
        <v>1992</v>
      </c>
      <c r="D913" s="80">
        <v>0</v>
      </c>
      <c r="E913" s="80">
        <v>0</v>
      </c>
      <c r="F913" s="80">
        <v>0</v>
      </c>
      <c r="G913" s="80">
        <v>0</v>
      </c>
      <c r="H913" s="80">
        <v>1992</v>
      </c>
      <c r="I913" s="80"/>
    </row>
    <row r="914" spans="1:9">
      <c r="A914" s="105"/>
      <c r="B914" s="80" t="s">
        <v>2138</v>
      </c>
      <c r="C914" s="80">
        <v>3451</v>
      </c>
      <c r="D914" s="80">
        <v>0</v>
      </c>
      <c r="E914" s="80">
        <v>0</v>
      </c>
      <c r="F914" s="80">
        <v>0</v>
      </c>
      <c r="G914" s="80">
        <v>0</v>
      </c>
      <c r="H914" s="80">
        <v>3451</v>
      </c>
      <c r="I914" s="80"/>
    </row>
    <row r="915" spans="1:9">
      <c r="A915" s="105"/>
      <c r="B915" s="80" t="s">
        <v>2139</v>
      </c>
      <c r="C915" s="80">
        <f>1529+832</f>
        <v>2361</v>
      </c>
      <c r="D915" s="80">
        <v>0</v>
      </c>
      <c r="E915" s="80">
        <v>0</v>
      </c>
      <c r="F915" s="80">
        <v>0</v>
      </c>
      <c r="G915" s="80">
        <v>0</v>
      </c>
      <c r="H915" s="80">
        <f>1529+832</f>
        <v>2361</v>
      </c>
      <c r="I915" s="80"/>
    </row>
    <row r="916" spans="1:9">
      <c r="A916" s="105"/>
      <c r="B916" s="80" t="s">
        <v>2140</v>
      </c>
      <c r="C916" s="80">
        <v>434</v>
      </c>
      <c r="D916" s="80">
        <v>0</v>
      </c>
      <c r="E916" s="80">
        <v>0</v>
      </c>
      <c r="F916" s="80">
        <v>0</v>
      </c>
      <c r="G916" s="80">
        <v>0</v>
      </c>
      <c r="H916" s="80">
        <v>434</v>
      </c>
      <c r="I916" s="80"/>
    </row>
    <row r="917" spans="1:9">
      <c r="A917" s="105"/>
      <c r="B917" s="80" t="s">
        <v>2141</v>
      </c>
      <c r="C917" s="80">
        <v>998</v>
      </c>
      <c r="D917" s="80">
        <v>0</v>
      </c>
      <c r="E917" s="80">
        <v>0</v>
      </c>
      <c r="F917" s="80">
        <v>0</v>
      </c>
      <c r="G917" s="80">
        <v>0</v>
      </c>
      <c r="H917" s="80">
        <v>998</v>
      </c>
      <c r="I917" s="80"/>
    </row>
    <row r="918" spans="1:9">
      <c r="A918" s="105"/>
      <c r="B918" s="80" t="s">
        <v>2142</v>
      </c>
      <c r="C918" s="80">
        <v>1310</v>
      </c>
      <c r="D918" s="80">
        <v>0</v>
      </c>
      <c r="E918" s="80">
        <v>0</v>
      </c>
      <c r="F918" s="80">
        <v>0</v>
      </c>
      <c r="G918" s="80">
        <v>0</v>
      </c>
      <c r="H918" s="80">
        <v>1310</v>
      </c>
      <c r="I918" s="80"/>
    </row>
    <row r="919" spans="1:9">
      <c r="A919" s="105"/>
      <c r="B919" s="80" t="s">
        <v>2143</v>
      </c>
      <c r="C919" s="80">
        <v>1682</v>
      </c>
      <c r="D919" s="80">
        <v>0</v>
      </c>
      <c r="E919" s="80">
        <v>0</v>
      </c>
      <c r="F919" s="80">
        <v>0</v>
      </c>
      <c r="G919" s="80">
        <v>0</v>
      </c>
      <c r="H919" s="80">
        <v>1682</v>
      </c>
      <c r="I919" s="80"/>
    </row>
    <row r="920" spans="1:9">
      <c r="A920" s="105"/>
      <c r="B920" s="80" t="s">
        <v>2144</v>
      </c>
      <c r="C920" s="80">
        <v>15</v>
      </c>
      <c r="D920" s="80">
        <v>0</v>
      </c>
      <c r="E920" s="80">
        <v>0</v>
      </c>
      <c r="F920" s="80">
        <v>0</v>
      </c>
      <c r="G920" s="80">
        <v>0</v>
      </c>
      <c r="H920" s="80">
        <v>15</v>
      </c>
      <c r="I920" s="80"/>
    </row>
    <row r="921" spans="1:9">
      <c r="A921" s="105"/>
      <c r="B921" s="80" t="s">
        <v>2145</v>
      </c>
      <c r="C921" s="80">
        <v>20</v>
      </c>
      <c r="D921" s="80">
        <v>0</v>
      </c>
      <c r="E921" s="80">
        <v>0</v>
      </c>
      <c r="F921" s="80">
        <v>0</v>
      </c>
      <c r="G921" s="80">
        <v>0</v>
      </c>
      <c r="H921" s="80">
        <v>20</v>
      </c>
      <c r="I921" s="80"/>
    </row>
    <row r="922" spans="1:9">
      <c r="A922" s="105">
        <v>999009</v>
      </c>
      <c r="B922" s="106" t="s">
        <v>2146</v>
      </c>
      <c r="C922" s="80">
        <v>60763</v>
      </c>
      <c r="D922" s="80">
        <v>60763</v>
      </c>
      <c r="E922" s="80">
        <v>0</v>
      </c>
      <c r="F922" s="80">
        <v>0</v>
      </c>
      <c r="G922" s="80">
        <v>0</v>
      </c>
      <c r="H922" s="80">
        <v>0</v>
      </c>
      <c r="I922" s="80"/>
    </row>
    <row r="923" spans="1:9">
      <c r="A923" s="105"/>
      <c r="B923" s="80" t="s">
        <v>2147</v>
      </c>
      <c r="C923" s="80">
        <v>280</v>
      </c>
      <c r="D923" s="80">
        <v>280</v>
      </c>
      <c r="E923" s="80">
        <v>0</v>
      </c>
      <c r="F923" s="80">
        <v>0</v>
      </c>
      <c r="G923" s="80">
        <v>0</v>
      </c>
      <c r="H923" s="80">
        <v>0</v>
      </c>
      <c r="I923" s="80"/>
    </row>
    <row r="924" spans="1:9">
      <c r="A924" s="105"/>
      <c r="B924" s="80" t="s">
        <v>2148</v>
      </c>
      <c r="C924" s="80">
        <v>120</v>
      </c>
      <c r="D924" s="80">
        <v>120</v>
      </c>
      <c r="E924" s="80">
        <v>0</v>
      </c>
      <c r="F924" s="80">
        <v>0</v>
      </c>
      <c r="G924" s="80">
        <v>0</v>
      </c>
      <c r="H924" s="80">
        <v>0</v>
      </c>
      <c r="I924" s="80"/>
    </row>
    <row r="925" spans="1:9">
      <c r="A925" s="105"/>
      <c r="B925" s="80" t="s">
        <v>2149</v>
      </c>
      <c r="C925" s="80">
        <v>7000</v>
      </c>
      <c r="D925" s="80">
        <v>7000</v>
      </c>
      <c r="E925" s="80">
        <v>0</v>
      </c>
      <c r="F925" s="80">
        <v>0</v>
      </c>
      <c r="G925" s="80">
        <v>0</v>
      </c>
      <c r="H925" s="80">
        <v>0</v>
      </c>
      <c r="I925" s="80"/>
    </row>
    <row r="926" spans="1:9">
      <c r="A926" s="105"/>
      <c r="B926" s="80" t="s">
        <v>2150</v>
      </c>
      <c r="C926" s="80">
        <v>100</v>
      </c>
      <c r="D926" s="80">
        <v>100</v>
      </c>
      <c r="E926" s="80">
        <v>0</v>
      </c>
      <c r="F926" s="80">
        <v>0</v>
      </c>
      <c r="G926" s="80">
        <v>0</v>
      </c>
      <c r="H926" s="80">
        <v>0</v>
      </c>
      <c r="I926" s="80"/>
    </row>
    <row r="927" spans="1:9">
      <c r="A927" s="105"/>
      <c r="B927" s="80" t="s">
        <v>2151</v>
      </c>
      <c r="C927" s="80">
        <v>1500</v>
      </c>
      <c r="D927" s="80">
        <v>1500</v>
      </c>
      <c r="E927" s="80">
        <v>0</v>
      </c>
      <c r="F927" s="80">
        <v>0</v>
      </c>
      <c r="G927" s="80">
        <v>0</v>
      </c>
      <c r="H927" s="80">
        <v>0</v>
      </c>
      <c r="I927" s="80"/>
    </row>
    <row r="928" spans="1:9">
      <c r="A928" s="105"/>
      <c r="B928" s="80" t="s">
        <v>2152</v>
      </c>
      <c r="C928" s="80">
        <v>293</v>
      </c>
      <c r="D928" s="80">
        <v>293</v>
      </c>
      <c r="E928" s="80">
        <v>0</v>
      </c>
      <c r="F928" s="80">
        <v>0</v>
      </c>
      <c r="G928" s="80">
        <v>0</v>
      </c>
      <c r="H928" s="80">
        <v>0</v>
      </c>
      <c r="I928" s="80"/>
    </row>
    <row r="929" spans="1:9">
      <c r="A929" s="105"/>
      <c r="B929" s="80" t="s">
        <v>2153</v>
      </c>
      <c r="C929" s="80">
        <v>1282</v>
      </c>
      <c r="D929" s="80">
        <v>1282</v>
      </c>
      <c r="E929" s="80">
        <v>0</v>
      </c>
      <c r="F929" s="80">
        <v>0</v>
      </c>
      <c r="G929" s="80">
        <v>0</v>
      </c>
      <c r="H929" s="80">
        <v>0</v>
      </c>
      <c r="I929" s="80"/>
    </row>
    <row r="930" spans="1:9">
      <c r="A930" s="105"/>
      <c r="B930" s="80" t="s">
        <v>2154</v>
      </c>
      <c r="C930" s="80">
        <v>1750</v>
      </c>
      <c r="D930" s="80">
        <v>1750</v>
      </c>
      <c r="E930" s="80">
        <v>0</v>
      </c>
      <c r="F930" s="80">
        <v>0</v>
      </c>
      <c r="G930" s="80">
        <v>0</v>
      </c>
      <c r="H930" s="80">
        <v>0</v>
      </c>
      <c r="I930" s="80"/>
    </row>
    <row r="931" spans="1:9">
      <c r="A931" s="105"/>
      <c r="B931" s="80" t="s">
        <v>2133</v>
      </c>
      <c r="C931" s="80">
        <v>50</v>
      </c>
      <c r="D931" s="80">
        <v>50</v>
      </c>
      <c r="E931" s="80">
        <v>0</v>
      </c>
      <c r="F931" s="80">
        <v>0</v>
      </c>
      <c r="G931" s="80">
        <v>0</v>
      </c>
      <c r="H931" s="80">
        <v>0</v>
      </c>
      <c r="I931" s="80"/>
    </row>
    <row r="932" spans="1:9">
      <c r="A932" s="105"/>
      <c r="B932" s="80" t="s">
        <v>2155</v>
      </c>
      <c r="C932" s="80">
        <v>160</v>
      </c>
      <c r="D932" s="80">
        <v>160</v>
      </c>
      <c r="E932" s="80">
        <v>0</v>
      </c>
      <c r="F932" s="80">
        <v>0</v>
      </c>
      <c r="G932" s="80">
        <v>0</v>
      </c>
      <c r="H932" s="80">
        <v>0</v>
      </c>
      <c r="I932" s="80"/>
    </row>
    <row r="933" spans="1:9">
      <c r="A933" s="105"/>
      <c r="B933" s="80" t="s">
        <v>2156</v>
      </c>
      <c r="C933" s="80">
        <v>120</v>
      </c>
      <c r="D933" s="80">
        <v>120</v>
      </c>
      <c r="E933" s="80">
        <v>0</v>
      </c>
      <c r="F933" s="80">
        <v>0</v>
      </c>
      <c r="G933" s="80">
        <v>0</v>
      </c>
      <c r="H933" s="80">
        <v>0</v>
      </c>
      <c r="I933" s="80"/>
    </row>
    <row r="934" spans="1:9">
      <c r="A934" s="105"/>
      <c r="B934" s="80" t="s">
        <v>2157</v>
      </c>
      <c r="C934" s="80">
        <v>1000</v>
      </c>
      <c r="D934" s="80">
        <v>1000</v>
      </c>
      <c r="E934" s="80">
        <v>0</v>
      </c>
      <c r="F934" s="80">
        <v>0</v>
      </c>
      <c r="G934" s="80">
        <v>0</v>
      </c>
      <c r="H934" s="80">
        <v>0</v>
      </c>
      <c r="I934" s="80"/>
    </row>
    <row r="935" spans="1:9">
      <c r="A935" s="105"/>
      <c r="B935" s="80" t="s">
        <v>2158</v>
      </c>
      <c r="C935" s="80">
        <v>15</v>
      </c>
      <c r="D935" s="80">
        <v>15</v>
      </c>
      <c r="E935" s="80">
        <v>0</v>
      </c>
      <c r="F935" s="80">
        <v>0</v>
      </c>
      <c r="G935" s="80">
        <v>0</v>
      </c>
      <c r="H935" s="80">
        <v>0</v>
      </c>
      <c r="I935" s="80"/>
    </row>
    <row r="936" spans="1:9">
      <c r="A936" s="105"/>
      <c r="B936" s="80" t="s">
        <v>2159</v>
      </c>
      <c r="C936" s="80">
        <v>450</v>
      </c>
      <c r="D936" s="80">
        <v>450</v>
      </c>
      <c r="E936" s="80">
        <v>0</v>
      </c>
      <c r="F936" s="80">
        <v>0</v>
      </c>
      <c r="G936" s="80">
        <v>0</v>
      </c>
      <c r="H936" s="80">
        <v>0</v>
      </c>
      <c r="I936" s="80"/>
    </row>
    <row r="937" spans="1:9">
      <c r="A937" s="105"/>
      <c r="B937" s="80" t="s">
        <v>2160</v>
      </c>
      <c r="C937" s="80">
        <v>995</v>
      </c>
      <c r="D937" s="80">
        <v>995</v>
      </c>
      <c r="E937" s="80">
        <v>0</v>
      </c>
      <c r="F937" s="80">
        <v>0</v>
      </c>
      <c r="G937" s="80">
        <v>0</v>
      </c>
      <c r="H937" s="80">
        <v>0</v>
      </c>
      <c r="I937" s="80"/>
    </row>
    <row r="938" spans="1:9">
      <c r="A938" s="105"/>
      <c r="B938" s="80" t="s">
        <v>2161</v>
      </c>
      <c r="C938" s="80">
        <v>3000</v>
      </c>
      <c r="D938" s="80">
        <v>3000</v>
      </c>
      <c r="E938" s="80">
        <v>0</v>
      </c>
      <c r="F938" s="80">
        <v>0</v>
      </c>
      <c r="G938" s="80">
        <v>0</v>
      </c>
      <c r="H938" s="80">
        <v>0</v>
      </c>
      <c r="I938" s="80"/>
    </row>
    <row r="939" spans="1:9">
      <c r="A939" s="105"/>
      <c r="B939" s="80" t="s">
        <v>2162</v>
      </c>
      <c r="C939" s="80">
        <v>10000</v>
      </c>
      <c r="D939" s="80">
        <v>10000</v>
      </c>
      <c r="E939" s="80">
        <v>0</v>
      </c>
      <c r="F939" s="80">
        <v>0</v>
      </c>
      <c r="G939" s="80">
        <v>0</v>
      </c>
      <c r="H939" s="80">
        <v>0</v>
      </c>
      <c r="I939" s="80"/>
    </row>
    <row r="940" ht="26" customHeight="1" spans="1:9">
      <c r="A940" s="105"/>
      <c r="B940" s="107" t="s">
        <v>2163</v>
      </c>
      <c r="C940" s="80">
        <v>15000</v>
      </c>
      <c r="D940" s="80">
        <v>15000</v>
      </c>
      <c r="E940" s="80">
        <v>0</v>
      </c>
      <c r="F940" s="80">
        <v>0</v>
      </c>
      <c r="G940" s="80">
        <v>0</v>
      </c>
      <c r="H940" s="80">
        <v>0</v>
      </c>
      <c r="I940" s="80"/>
    </row>
    <row r="941" spans="1:9">
      <c r="A941" s="105"/>
      <c r="B941" s="80" t="s">
        <v>2164</v>
      </c>
      <c r="C941" s="80">
        <v>818</v>
      </c>
      <c r="D941" s="80">
        <v>818</v>
      </c>
      <c r="E941" s="80">
        <v>0</v>
      </c>
      <c r="F941" s="80">
        <v>0</v>
      </c>
      <c r="G941" s="80">
        <v>0</v>
      </c>
      <c r="H941" s="80">
        <v>0</v>
      </c>
      <c r="I941" s="80"/>
    </row>
    <row r="942" spans="1:9">
      <c r="A942" s="105"/>
      <c r="B942" s="80" t="s">
        <v>2165</v>
      </c>
      <c r="C942" s="80">
        <v>16000</v>
      </c>
      <c r="D942" s="80">
        <v>16000</v>
      </c>
      <c r="E942" s="80">
        <v>0</v>
      </c>
      <c r="F942" s="80">
        <v>0</v>
      </c>
      <c r="G942" s="80">
        <v>0</v>
      </c>
      <c r="H942" s="80">
        <v>0</v>
      </c>
      <c r="I942" s="80"/>
    </row>
    <row r="943" spans="1:9">
      <c r="A943" s="105"/>
      <c r="B943" s="80" t="s">
        <v>2166</v>
      </c>
      <c r="C943" s="80">
        <v>400</v>
      </c>
      <c r="D943" s="80">
        <v>400</v>
      </c>
      <c r="E943" s="80">
        <v>0</v>
      </c>
      <c r="F943" s="80">
        <v>0</v>
      </c>
      <c r="G943" s="80">
        <v>0</v>
      </c>
      <c r="H943" s="80">
        <v>0</v>
      </c>
      <c r="I943" s="80"/>
    </row>
    <row r="944" spans="1:9">
      <c r="A944" s="105"/>
      <c r="B944" s="80" t="s">
        <v>2167</v>
      </c>
      <c r="C944" s="80">
        <v>30</v>
      </c>
      <c r="D944" s="80">
        <v>30</v>
      </c>
      <c r="E944" s="80">
        <v>0</v>
      </c>
      <c r="F944" s="80">
        <v>0</v>
      </c>
      <c r="G944" s="80">
        <v>0</v>
      </c>
      <c r="H944" s="80">
        <v>0</v>
      </c>
      <c r="I944" s="80"/>
    </row>
    <row r="945" spans="1:9">
      <c r="A945" s="105"/>
      <c r="B945" s="80" t="s">
        <v>2168</v>
      </c>
      <c r="C945" s="80">
        <v>400</v>
      </c>
      <c r="D945" s="80">
        <v>400</v>
      </c>
      <c r="E945" s="80">
        <v>0</v>
      </c>
      <c r="F945" s="80">
        <v>0</v>
      </c>
      <c r="G945" s="80">
        <v>0</v>
      </c>
      <c r="H945" s="80">
        <v>0</v>
      </c>
      <c r="I945" s="80"/>
    </row>
    <row r="946" spans="1:9">
      <c r="A946" s="105"/>
      <c r="B946" s="80" t="s">
        <v>2169</v>
      </c>
      <c r="C946" s="80">
        <v>135</v>
      </c>
      <c r="D946" s="80">
        <v>135</v>
      </c>
      <c r="E946" s="80">
        <v>0</v>
      </c>
      <c r="F946" s="80">
        <v>0</v>
      </c>
      <c r="G946" s="80">
        <v>0</v>
      </c>
      <c r="H946" s="80">
        <v>0</v>
      </c>
      <c r="I946" s="80"/>
    </row>
    <row r="947" spans="1:9">
      <c r="A947" s="105">
        <v>801001</v>
      </c>
      <c r="B947" s="80" t="s">
        <v>1271</v>
      </c>
      <c r="C947" s="80">
        <v>135</v>
      </c>
      <c r="D947" s="80">
        <v>135</v>
      </c>
      <c r="E947" s="80">
        <v>0</v>
      </c>
      <c r="F947" s="80">
        <v>0</v>
      </c>
      <c r="G947" s="80">
        <v>0</v>
      </c>
      <c r="H947" s="80">
        <v>0</v>
      </c>
      <c r="I947" s="80"/>
    </row>
    <row r="948" spans="1:9">
      <c r="A948" s="105"/>
      <c r="B948" s="80" t="s">
        <v>2170</v>
      </c>
      <c r="C948" s="80">
        <v>25</v>
      </c>
      <c r="D948" s="80">
        <v>25</v>
      </c>
      <c r="E948" s="80">
        <v>0</v>
      </c>
      <c r="F948" s="80">
        <v>0</v>
      </c>
      <c r="G948" s="80">
        <v>0</v>
      </c>
      <c r="H948" s="80">
        <v>0</v>
      </c>
      <c r="I948" s="80"/>
    </row>
    <row r="949" spans="1:9">
      <c r="A949" s="105"/>
      <c r="B949" s="80" t="s">
        <v>2171</v>
      </c>
      <c r="C949" s="80">
        <v>18</v>
      </c>
      <c r="D949" s="80">
        <v>18</v>
      </c>
      <c r="E949" s="80">
        <v>0</v>
      </c>
      <c r="F949" s="80">
        <v>0</v>
      </c>
      <c r="G949" s="80">
        <v>0</v>
      </c>
      <c r="H949" s="80">
        <v>0</v>
      </c>
      <c r="I949" s="80"/>
    </row>
    <row r="950" spans="1:9">
      <c r="A950" s="105"/>
      <c r="B950" s="80" t="s">
        <v>2172</v>
      </c>
      <c r="C950" s="80">
        <v>3</v>
      </c>
      <c r="D950" s="80">
        <v>3</v>
      </c>
      <c r="E950" s="80">
        <v>0</v>
      </c>
      <c r="F950" s="80">
        <v>0</v>
      </c>
      <c r="G950" s="80">
        <v>0</v>
      </c>
      <c r="H950" s="80">
        <v>0</v>
      </c>
      <c r="I950" s="80"/>
    </row>
    <row r="951" spans="1:9">
      <c r="A951" s="105"/>
      <c r="B951" s="80" t="s">
        <v>2173</v>
      </c>
      <c r="C951" s="80">
        <v>4</v>
      </c>
      <c r="D951" s="80">
        <v>4</v>
      </c>
      <c r="E951" s="80">
        <v>0</v>
      </c>
      <c r="F951" s="80">
        <v>0</v>
      </c>
      <c r="G951" s="80">
        <v>0</v>
      </c>
      <c r="H951" s="80">
        <v>0</v>
      </c>
      <c r="I951" s="80"/>
    </row>
    <row r="952" spans="1:9">
      <c r="A952" s="105"/>
      <c r="B952" s="80" t="s">
        <v>2174</v>
      </c>
      <c r="C952" s="80">
        <v>20</v>
      </c>
      <c r="D952" s="80">
        <v>20</v>
      </c>
      <c r="E952" s="80">
        <v>0</v>
      </c>
      <c r="F952" s="80">
        <v>0</v>
      </c>
      <c r="G952" s="80">
        <v>0</v>
      </c>
      <c r="H952" s="80">
        <v>0</v>
      </c>
      <c r="I952" s="80"/>
    </row>
    <row r="953" spans="1:9">
      <c r="A953" s="105"/>
      <c r="B953" s="80" t="s">
        <v>2175</v>
      </c>
      <c r="C953" s="80">
        <v>65</v>
      </c>
      <c r="D953" s="80">
        <v>65</v>
      </c>
      <c r="E953" s="80">
        <v>0</v>
      </c>
      <c r="F953" s="80">
        <v>0</v>
      </c>
      <c r="G953" s="80">
        <v>0</v>
      </c>
      <c r="H953" s="80">
        <v>0</v>
      </c>
      <c r="I953" s="80"/>
    </row>
  </sheetData>
  <autoFilter ref="A4:H953">
    <extLst/>
  </autoFilter>
  <mergeCells count="10">
    <mergeCell ref="D4:I4"/>
    <mergeCell ref="A4:A6"/>
    <mergeCell ref="B4:B6"/>
    <mergeCell ref="C4:C6"/>
    <mergeCell ref="D5:D6"/>
    <mergeCell ref="E5:E6"/>
    <mergeCell ref="F5:F6"/>
    <mergeCell ref="G5:G6"/>
    <mergeCell ref="H5:H6"/>
    <mergeCell ref="I5:I6"/>
  </mergeCells>
  <pageMargins left="0.238888888888889" right="0.16875" top="0.359027777777778" bottom="0.235416666666667" header="0.21875" footer="0.1562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O13"/>
  <sheetViews>
    <sheetView showGridLines="0" workbookViewId="0">
      <selection activeCell="A13" sqref="A13:D13"/>
    </sheetView>
  </sheetViews>
  <sheetFormatPr defaultColWidth="9" defaultRowHeight="14.25"/>
  <cols>
    <col min="1" max="1" width="44.25" customWidth="1"/>
    <col min="2" max="2" width="23.875" customWidth="1"/>
    <col min="3" max="3" width="23.5" customWidth="1"/>
    <col min="4" max="4" width="22.75" customWidth="1"/>
  </cols>
  <sheetData>
    <row r="1" s="41" customFormat="1" ht="24" customHeight="1" spans="1:249">
      <c r="A1" s="19" t="s">
        <v>2176</v>
      </c>
      <c r="B1" s="43"/>
      <c r="C1" s="43"/>
      <c r="D1" s="43"/>
      <c r="E1" s="43"/>
      <c r="F1" s="43"/>
      <c r="G1" s="43"/>
      <c r="H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row>
    <row r="2" ht="20" customHeight="1" spans="1:4">
      <c r="A2" s="44" t="s">
        <v>2177</v>
      </c>
      <c r="B2" s="44"/>
      <c r="C2" s="44"/>
      <c r="D2" s="44"/>
    </row>
    <row r="3" ht="20" customHeight="1" spans="1:4">
      <c r="A3" s="45"/>
      <c r="B3" s="45"/>
      <c r="C3" s="46"/>
      <c r="D3" s="47" t="s">
        <v>30</v>
      </c>
    </row>
    <row r="4" ht="35" customHeight="1" spans="1:4">
      <c r="A4" s="48" t="s">
        <v>2178</v>
      </c>
      <c r="B4" s="49" t="s">
        <v>157</v>
      </c>
      <c r="C4" s="49" t="s">
        <v>32</v>
      </c>
      <c r="D4" s="49" t="s">
        <v>2179</v>
      </c>
    </row>
    <row r="5" ht="35" customHeight="1" spans="1:4">
      <c r="A5" s="48" t="s">
        <v>2180</v>
      </c>
      <c r="B5" s="50">
        <f>SUM(B6,B7,B10,B11,B12)</f>
        <v>2458.83</v>
      </c>
      <c r="C5" s="50">
        <f>SUM(C6,C7,C10,C11,C12)</f>
        <v>2424.22</v>
      </c>
      <c r="D5" s="51">
        <f t="shared" ref="D5:D8" si="0">(B5-C5)/C5*100</f>
        <v>1.42767570600027</v>
      </c>
    </row>
    <row r="6" ht="35" customHeight="1" spans="1:4">
      <c r="A6" s="52" t="s">
        <v>2181</v>
      </c>
      <c r="B6" s="50"/>
      <c r="C6" s="50">
        <v>2</v>
      </c>
      <c r="D6" s="51"/>
    </row>
    <row r="7" ht="35" customHeight="1" spans="1:4">
      <c r="A7" s="52" t="s">
        <v>2182</v>
      </c>
      <c r="B7" s="50">
        <v>938.72</v>
      </c>
      <c r="C7" s="50">
        <f>SUM(C8:C9)</f>
        <v>833.52</v>
      </c>
      <c r="D7" s="51">
        <f t="shared" si="0"/>
        <v>12.62117285728</v>
      </c>
    </row>
    <row r="8" ht="35" customHeight="1" spans="1:4">
      <c r="A8" s="53" t="s">
        <v>2183</v>
      </c>
      <c r="B8" s="50">
        <v>938.72</v>
      </c>
      <c r="C8" s="50">
        <v>688.98</v>
      </c>
      <c r="D8" s="51">
        <f t="shared" si="0"/>
        <v>36.2477865830648</v>
      </c>
    </row>
    <row r="9" ht="35" customHeight="1" spans="1:4">
      <c r="A9" s="53" t="s">
        <v>2184</v>
      </c>
      <c r="B9" s="50"/>
      <c r="C9" s="50">
        <v>144.54</v>
      </c>
      <c r="D9" s="51"/>
    </row>
    <row r="10" ht="35" customHeight="1" spans="1:4">
      <c r="A10" s="52" t="s">
        <v>2185</v>
      </c>
      <c r="B10" s="50">
        <f>228.07-18.7</f>
        <v>209.37</v>
      </c>
      <c r="C10" s="50">
        <v>218.18</v>
      </c>
      <c r="D10" s="51">
        <f>(B10-C10)/C10*100</f>
        <v>-4.03795031625264</v>
      </c>
    </row>
    <row r="11" ht="35" customHeight="1" spans="1:4">
      <c r="A11" s="52" t="s">
        <v>2186</v>
      </c>
      <c r="B11" s="50">
        <v>312.05</v>
      </c>
      <c r="C11" s="50">
        <v>325.29</v>
      </c>
      <c r="D11" s="51">
        <f>(B11-C11)/C11*100</f>
        <v>-4.07021427034339</v>
      </c>
    </row>
    <row r="12" ht="35" customHeight="1" spans="1:4">
      <c r="A12" s="52" t="s">
        <v>2187</v>
      </c>
      <c r="B12" s="50">
        <v>998.69</v>
      </c>
      <c r="C12" s="50">
        <v>1045.23</v>
      </c>
      <c r="D12" s="51">
        <f>(B12-C12)/C12*100</f>
        <v>-4.45260851678578</v>
      </c>
    </row>
    <row r="13" s="42" customFormat="1" ht="70.5" customHeight="1" spans="1:4">
      <c r="A13" s="54" t="s">
        <v>2188</v>
      </c>
      <c r="B13" s="54"/>
      <c r="C13" s="54"/>
      <c r="D13" s="54"/>
    </row>
  </sheetData>
  <mergeCells count="2">
    <mergeCell ref="A2:D2"/>
    <mergeCell ref="A13:D13"/>
  </mergeCells>
  <printOptions horizontalCentered="1"/>
  <pageMargins left="0.786805555555556" right="0.786805555555556" top="0.590277777777778" bottom="0.707638888888889" header="0.313888888888889" footer="0.313888888888889"/>
  <pageSetup paperSize="9" firstPageNumber="9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U20"/>
  <sheetViews>
    <sheetView showGridLines="0" showZeros="0" topLeftCell="A7" workbookViewId="0">
      <selection activeCell="A20" sqref="A20"/>
    </sheetView>
  </sheetViews>
  <sheetFormatPr defaultColWidth="9" defaultRowHeight="14.25"/>
  <cols>
    <col min="1" max="1" width="137.625" style="388" customWidth="1"/>
    <col min="2" max="16384" width="9" style="388"/>
  </cols>
  <sheetData>
    <row r="1" ht="39" customHeight="1" spans="1:47">
      <c r="A1" s="389" t="s">
        <v>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row>
    <row r="2" s="386" customFormat="1" ht="30" customHeight="1" spans="1:1">
      <c r="A2" s="391" t="s">
        <v>9</v>
      </c>
    </row>
    <row r="3" s="386" customFormat="1" ht="30" customHeight="1" spans="1:1">
      <c r="A3" s="391" t="s">
        <v>10</v>
      </c>
    </row>
    <row r="4" s="387" customFormat="1" ht="30" customHeight="1" spans="1:1">
      <c r="A4" s="392" t="s">
        <v>11</v>
      </c>
    </row>
    <row r="5" s="387" customFormat="1" ht="30" customHeight="1" spans="1:1">
      <c r="A5" s="392" t="s">
        <v>12</v>
      </c>
    </row>
    <row r="6" s="386" customFormat="1" ht="30" customHeight="1" spans="1:1">
      <c r="A6" s="391" t="s">
        <v>13</v>
      </c>
    </row>
    <row r="7" s="386" customFormat="1" ht="30" customHeight="1" spans="1:1">
      <c r="A7" s="391" t="s">
        <v>14</v>
      </c>
    </row>
    <row r="8" s="386" customFormat="1" ht="30" customHeight="1" spans="1:1">
      <c r="A8" s="391" t="s">
        <v>15</v>
      </c>
    </row>
    <row r="9" s="386" customFormat="1" ht="30" customHeight="1" spans="1:1">
      <c r="A9" s="391" t="s">
        <v>16</v>
      </c>
    </row>
    <row r="10" s="386" customFormat="1" ht="30" customHeight="1" spans="1:1">
      <c r="A10" s="391" t="s">
        <v>17</v>
      </c>
    </row>
    <row r="11" s="386" customFormat="1" ht="30" customHeight="1" spans="1:1">
      <c r="A11" s="391" t="s">
        <v>18</v>
      </c>
    </row>
    <row r="12" s="386" customFormat="1" ht="30" customHeight="1" spans="1:1">
      <c r="A12" s="391" t="s">
        <v>19</v>
      </c>
    </row>
    <row r="13" s="386" customFormat="1" ht="30" customHeight="1" spans="1:2">
      <c r="A13" s="391" t="s">
        <v>20</v>
      </c>
      <c r="B13" s="393"/>
    </row>
    <row r="14" s="386" customFormat="1" ht="30" customHeight="1" spans="1:2">
      <c r="A14" s="391" t="s">
        <v>21</v>
      </c>
      <c r="B14" s="393"/>
    </row>
    <row r="15" s="386" customFormat="1" ht="30" customHeight="1" spans="1:2">
      <c r="A15" s="391" t="s">
        <v>22</v>
      </c>
      <c r="B15" s="393"/>
    </row>
    <row r="16" s="386" customFormat="1" ht="30" customHeight="1" spans="1:2">
      <c r="A16" s="391" t="s">
        <v>23</v>
      </c>
      <c r="B16" s="393"/>
    </row>
    <row r="17" s="386" customFormat="1" ht="30" customHeight="1" spans="1:2">
      <c r="A17" s="391" t="s">
        <v>24</v>
      </c>
      <c r="B17" s="393"/>
    </row>
    <row r="18" s="386" customFormat="1" ht="30" customHeight="1" spans="1:2">
      <c r="A18" s="391" t="s">
        <v>25</v>
      </c>
      <c r="B18" s="393"/>
    </row>
    <row r="19" ht="30" customHeight="1" spans="1:1">
      <c r="A19" s="391" t="s">
        <v>26</v>
      </c>
    </row>
    <row r="20" ht="30" customHeight="1" spans="1:1">
      <c r="A20" s="391" t="s">
        <v>27</v>
      </c>
    </row>
  </sheetData>
  <printOptions horizontalCentered="1"/>
  <pageMargins left="0.984027777777778" right="0.826388888888889" top="0.471527777777778" bottom="0.354166666666667" header="0.511805555555556" footer="0.511805555555556"/>
  <pageSetup paperSize="9" scale="85"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1"/>
  <sheetViews>
    <sheetView showGridLines="0" showZeros="0" workbookViewId="0">
      <pane ySplit="6" topLeftCell="A277" activePane="bottomLeft" state="frozen"/>
      <selection/>
      <selection pane="bottomLeft" activeCell="X290" sqref="X290"/>
    </sheetView>
  </sheetViews>
  <sheetFormatPr defaultColWidth="6.85833333333333" defaultRowHeight="14.25"/>
  <cols>
    <col min="1" max="1" width="5.125" style="17" customWidth="1"/>
    <col min="2" max="2" width="24.75" style="18" customWidth="1"/>
    <col min="3" max="6" width="5.375" style="17" customWidth="1"/>
    <col min="7" max="7" width="4.75" style="17" customWidth="1"/>
    <col min="8" max="10" width="5.375" style="17" customWidth="1"/>
    <col min="11" max="11" width="4.25" style="17" customWidth="1"/>
    <col min="12" max="16" width="5.375" style="17" customWidth="1"/>
    <col min="17" max="17" width="5" style="17" customWidth="1"/>
    <col min="18" max="18" width="4.5" style="17" customWidth="1"/>
    <col min="19" max="19" width="4.125" style="17" customWidth="1"/>
    <col min="20" max="20" width="4.875" style="17" customWidth="1"/>
    <col min="21" max="21" width="4.625" style="17" customWidth="1"/>
    <col min="22" max="247" width="6.85833333333333" style="17" customWidth="1"/>
    <col min="248" max="16377" width="6.85833333333333" style="17"/>
  </cols>
  <sheetData>
    <row r="1" ht="12.75" customHeight="1" spans="1:1">
      <c r="A1" s="19" t="s">
        <v>2189</v>
      </c>
    </row>
    <row r="2" ht="19" customHeight="1" spans="1:21">
      <c r="A2" s="20" t="s">
        <v>2190</v>
      </c>
      <c r="B2" s="21"/>
      <c r="C2" s="20"/>
      <c r="D2" s="20"/>
      <c r="E2" s="20"/>
      <c r="F2" s="20"/>
      <c r="G2" s="20"/>
      <c r="H2" s="20"/>
      <c r="I2" s="20"/>
      <c r="J2" s="20"/>
      <c r="K2" s="20"/>
      <c r="L2" s="20"/>
      <c r="M2" s="20"/>
      <c r="N2" s="20"/>
      <c r="O2" s="20"/>
      <c r="P2" s="20"/>
      <c r="Q2" s="20"/>
      <c r="R2" s="20"/>
      <c r="S2" s="20"/>
      <c r="T2" s="20"/>
      <c r="U2" s="20"/>
    </row>
    <row r="3" ht="20" customHeight="1" spans="20:21">
      <c r="T3" s="39" t="s">
        <v>2191</v>
      </c>
      <c r="U3" s="40"/>
    </row>
    <row r="4" ht="17.25" customHeight="1" spans="1:21">
      <c r="A4" s="22" t="s">
        <v>2192</v>
      </c>
      <c r="B4" s="22" t="s">
        <v>285</v>
      </c>
      <c r="C4" s="23" t="s">
        <v>2193</v>
      </c>
      <c r="D4" s="23"/>
      <c r="E4" s="23"/>
      <c r="F4" s="23"/>
      <c r="G4" s="23"/>
      <c r="H4" s="23"/>
      <c r="I4" s="35" t="s">
        <v>2194</v>
      </c>
      <c r="J4" s="29"/>
      <c r="K4" s="29"/>
      <c r="L4" s="29"/>
      <c r="M4" s="36" t="s">
        <v>2195</v>
      </c>
      <c r="N4" s="37" t="s">
        <v>2196</v>
      </c>
      <c r="O4" s="38"/>
      <c r="P4" s="38"/>
      <c r="Q4" s="38"/>
      <c r="R4" s="38"/>
      <c r="S4" s="38"/>
      <c r="T4" s="38"/>
      <c r="U4" s="38"/>
    </row>
    <row r="5" ht="18" customHeight="1" spans="1:21">
      <c r="A5" s="22"/>
      <c r="B5" s="22"/>
      <c r="C5" s="24" t="s">
        <v>2197</v>
      </c>
      <c r="D5" s="25" t="s">
        <v>2198</v>
      </c>
      <c r="E5" s="26" t="s">
        <v>2199</v>
      </c>
      <c r="F5" s="26" t="s">
        <v>2200</v>
      </c>
      <c r="G5" s="26" t="s">
        <v>2201</v>
      </c>
      <c r="H5" s="26" t="s">
        <v>2202</v>
      </c>
      <c r="I5" s="36" t="s">
        <v>2197</v>
      </c>
      <c r="J5" s="36" t="s">
        <v>2203</v>
      </c>
      <c r="K5" s="36" t="s">
        <v>2204</v>
      </c>
      <c r="L5" s="36" t="s">
        <v>2205</v>
      </c>
      <c r="M5" s="29"/>
      <c r="N5" s="37" t="s">
        <v>2197</v>
      </c>
      <c r="O5" s="38"/>
      <c r="P5" s="37" t="s">
        <v>2203</v>
      </c>
      <c r="Q5" s="38"/>
      <c r="R5" s="37" t="s">
        <v>2204</v>
      </c>
      <c r="S5" s="38"/>
      <c r="T5" s="37" t="s">
        <v>2205</v>
      </c>
      <c r="U5" s="38"/>
    </row>
    <row r="6" ht="82" customHeight="1" spans="1:21">
      <c r="A6" s="22"/>
      <c r="B6" s="22"/>
      <c r="C6" s="27"/>
      <c r="D6" s="28"/>
      <c r="E6" s="29"/>
      <c r="F6" s="29"/>
      <c r="G6" s="29"/>
      <c r="H6" s="29"/>
      <c r="I6" s="29"/>
      <c r="J6" s="29"/>
      <c r="K6" s="29"/>
      <c r="L6" s="29"/>
      <c r="M6" s="29"/>
      <c r="N6" s="29"/>
      <c r="O6" s="36" t="s">
        <v>2206</v>
      </c>
      <c r="P6" s="29"/>
      <c r="Q6" s="36" t="s">
        <v>2206</v>
      </c>
      <c r="R6" s="29"/>
      <c r="S6" s="36" t="s">
        <v>2206</v>
      </c>
      <c r="T6" s="29"/>
      <c r="U6" s="36" t="s">
        <v>2206</v>
      </c>
    </row>
    <row r="7" customHeight="1" spans="1:21">
      <c r="A7" s="30"/>
      <c r="B7" s="31" t="s">
        <v>216</v>
      </c>
      <c r="C7" s="32">
        <v>15540</v>
      </c>
      <c r="D7" s="33">
        <v>2454</v>
      </c>
      <c r="E7" s="33">
        <v>9921</v>
      </c>
      <c r="F7" s="33">
        <v>2859</v>
      </c>
      <c r="G7" s="33">
        <v>124</v>
      </c>
      <c r="H7" s="34">
        <v>182</v>
      </c>
      <c r="I7" s="32">
        <v>22042</v>
      </c>
      <c r="J7" s="33">
        <v>14841</v>
      </c>
      <c r="K7" s="33">
        <v>31</v>
      </c>
      <c r="L7" s="33">
        <v>7170</v>
      </c>
      <c r="M7" s="34">
        <v>1149</v>
      </c>
      <c r="N7" s="32">
        <v>21784</v>
      </c>
      <c r="O7" s="32">
        <v>3202</v>
      </c>
      <c r="P7" s="32">
        <v>14696</v>
      </c>
      <c r="Q7" s="32">
        <v>2564</v>
      </c>
      <c r="R7" s="32">
        <v>30</v>
      </c>
      <c r="S7" s="32">
        <v>1</v>
      </c>
      <c r="T7" s="32">
        <v>7052</v>
      </c>
      <c r="U7" s="32">
        <v>637</v>
      </c>
    </row>
    <row r="8" customHeight="1" spans="1:21">
      <c r="A8" s="30"/>
      <c r="B8" s="31" t="s">
        <v>1379</v>
      </c>
      <c r="C8" s="32">
        <v>1999</v>
      </c>
      <c r="D8" s="33">
        <v>1245</v>
      </c>
      <c r="E8" s="33">
        <v>603</v>
      </c>
      <c r="F8" s="33">
        <v>44</v>
      </c>
      <c r="G8" s="33">
        <v>0</v>
      </c>
      <c r="H8" s="34">
        <v>107</v>
      </c>
      <c r="I8" s="32">
        <v>2426</v>
      </c>
      <c r="J8" s="33">
        <v>1799</v>
      </c>
      <c r="K8" s="33">
        <v>6</v>
      </c>
      <c r="L8" s="33">
        <v>621</v>
      </c>
      <c r="M8" s="34">
        <v>57</v>
      </c>
      <c r="N8" s="32">
        <v>2433</v>
      </c>
      <c r="O8" s="32">
        <v>0</v>
      </c>
      <c r="P8" s="32">
        <v>1799</v>
      </c>
      <c r="Q8" s="32">
        <v>0</v>
      </c>
      <c r="R8" s="32">
        <v>6</v>
      </c>
      <c r="S8" s="32">
        <v>0</v>
      </c>
      <c r="T8" s="32">
        <v>618</v>
      </c>
      <c r="U8" s="32">
        <v>0</v>
      </c>
    </row>
    <row r="9" customHeight="1" spans="1:21">
      <c r="A9" s="30" t="s">
        <v>2207</v>
      </c>
      <c r="B9" s="31" t="s">
        <v>1091</v>
      </c>
      <c r="C9" s="32">
        <v>71</v>
      </c>
      <c r="D9" s="33">
        <v>45</v>
      </c>
      <c r="E9" s="33">
        <v>11</v>
      </c>
      <c r="F9" s="33">
        <v>0</v>
      </c>
      <c r="G9" s="33">
        <v>0</v>
      </c>
      <c r="H9" s="34">
        <v>15</v>
      </c>
      <c r="I9" s="32">
        <v>102</v>
      </c>
      <c r="J9" s="33">
        <v>71</v>
      </c>
      <c r="K9" s="33">
        <v>0</v>
      </c>
      <c r="L9" s="33">
        <v>31</v>
      </c>
      <c r="M9" s="34">
        <v>2</v>
      </c>
      <c r="N9" s="32">
        <v>102</v>
      </c>
      <c r="O9" s="32">
        <v>0</v>
      </c>
      <c r="P9" s="32">
        <v>71</v>
      </c>
      <c r="Q9" s="32">
        <v>0</v>
      </c>
      <c r="R9" s="32">
        <v>0</v>
      </c>
      <c r="S9" s="32">
        <v>0</v>
      </c>
      <c r="T9" s="32">
        <v>31</v>
      </c>
      <c r="U9" s="32">
        <v>0</v>
      </c>
    </row>
    <row r="10" customHeight="1" spans="1:21">
      <c r="A10" s="30" t="s">
        <v>2208</v>
      </c>
      <c r="B10" s="31" t="s">
        <v>1092</v>
      </c>
      <c r="C10" s="32">
        <v>10</v>
      </c>
      <c r="D10" s="33">
        <v>4</v>
      </c>
      <c r="E10" s="33">
        <v>5</v>
      </c>
      <c r="F10" s="33">
        <v>0</v>
      </c>
      <c r="G10" s="33">
        <v>0</v>
      </c>
      <c r="H10" s="34">
        <v>1</v>
      </c>
      <c r="I10" s="32">
        <v>10</v>
      </c>
      <c r="J10" s="33">
        <v>10</v>
      </c>
      <c r="K10" s="33">
        <v>0</v>
      </c>
      <c r="L10" s="33">
        <v>0</v>
      </c>
      <c r="M10" s="34">
        <v>0</v>
      </c>
      <c r="N10" s="32">
        <v>10</v>
      </c>
      <c r="O10" s="32">
        <v>0</v>
      </c>
      <c r="P10" s="32">
        <v>10</v>
      </c>
      <c r="Q10" s="32">
        <v>0</v>
      </c>
      <c r="R10" s="32">
        <v>0</v>
      </c>
      <c r="S10" s="32">
        <v>0</v>
      </c>
      <c r="T10" s="32">
        <v>0</v>
      </c>
      <c r="U10" s="32">
        <v>0</v>
      </c>
    </row>
    <row r="11" customHeight="1" spans="1:21">
      <c r="A11" s="30" t="s">
        <v>2209</v>
      </c>
      <c r="B11" s="31" t="s">
        <v>1093</v>
      </c>
      <c r="C11" s="32">
        <v>20</v>
      </c>
      <c r="D11" s="33">
        <v>6</v>
      </c>
      <c r="E11" s="33">
        <v>12</v>
      </c>
      <c r="F11" s="33">
        <v>0</v>
      </c>
      <c r="G11" s="33">
        <v>0</v>
      </c>
      <c r="H11" s="34">
        <v>2</v>
      </c>
      <c r="I11" s="32">
        <v>20</v>
      </c>
      <c r="J11" s="33">
        <v>20</v>
      </c>
      <c r="K11" s="33">
        <v>0</v>
      </c>
      <c r="L11" s="33">
        <v>0</v>
      </c>
      <c r="M11" s="34">
        <v>1</v>
      </c>
      <c r="N11" s="32">
        <v>20</v>
      </c>
      <c r="O11" s="32">
        <v>0</v>
      </c>
      <c r="P11" s="32">
        <v>20</v>
      </c>
      <c r="Q11" s="32">
        <v>0</v>
      </c>
      <c r="R11" s="32">
        <v>0</v>
      </c>
      <c r="S11" s="32">
        <v>0</v>
      </c>
      <c r="T11" s="32">
        <v>0</v>
      </c>
      <c r="U11" s="32">
        <v>0</v>
      </c>
    </row>
    <row r="12" customHeight="1" spans="1:21">
      <c r="A12" s="30" t="s">
        <v>2210</v>
      </c>
      <c r="B12" s="31" t="s">
        <v>1094</v>
      </c>
      <c r="C12" s="32">
        <v>62</v>
      </c>
      <c r="D12" s="33">
        <v>45</v>
      </c>
      <c r="E12" s="33">
        <v>12</v>
      </c>
      <c r="F12" s="33">
        <v>0</v>
      </c>
      <c r="G12" s="33">
        <v>0</v>
      </c>
      <c r="H12" s="34">
        <v>5</v>
      </c>
      <c r="I12" s="32">
        <v>81</v>
      </c>
      <c r="J12" s="33">
        <v>62</v>
      </c>
      <c r="K12" s="33">
        <v>1</v>
      </c>
      <c r="L12" s="33">
        <v>18</v>
      </c>
      <c r="M12" s="34">
        <v>0</v>
      </c>
      <c r="N12" s="32">
        <v>81</v>
      </c>
      <c r="O12" s="32">
        <v>0</v>
      </c>
      <c r="P12" s="32">
        <v>62</v>
      </c>
      <c r="Q12" s="32">
        <v>0</v>
      </c>
      <c r="R12" s="32">
        <v>1</v>
      </c>
      <c r="S12" s="32">
        <v>0</v>
      </c>
      <c r="T12" s="32">
        <v>18</v>
      </c>
      <c r="U12" s="32">
        <v>0</v>
      </c>
    </row>
    <row r="13" customHeight="1" spans="1:21">
      <c r="A13" s="30" t="s">
        <v>2211</v>
      </c>
      <c r="B13" s="31" t="s">
        <v>1095</v>
      </c>
      <c r="C13" s="32">
        <v>41</v>
      </c>
      <c r="D13" s="33">
        <v>13</v>
      </c>
      <c r="E13" s="33">
        <v>23</v>
      </c>
      <c r="F13" s="33">
        <v>0</v>
      </c>
      <c r="G13" s="33">
        <v>0</v>
      </c>
      <c r="H13" s="34">
        <v>5</v>
      </c>
      <c r="I13" s="32">
        <v>38</v>
      </c>
      <c r="J13" s="33">
        <v>31</v>
      </c>
      <c r="K13" s="33">
        <v>0</v>
      </c>
      <c r="L13" s="33">
        <v>7</v>
      </c>
      <c r="M13" s="34">
        <v>0</v>
      </c>
      <c r="N13" s="32">
        <v>38</v>
      </c>
      <c r="O13" s="32">
        <v>0</v>
      </c>
      <c r="P13" s="32">
        <v>31</v>
      </c>
      <c r="Q13" s="32">
        <v>0</v>
      </c>
      <c r="R13" s="32">
        <v>0</v>
      </c>
      <c r="S13" s="32">
        <v>0</v>
      </c>
      <c r="T13" s="32">
        <v>7</v>
      </c>
      <c r="U13" s="32">
        <v>0</v>
      </c>
    </row>
    <row r="14" customHeight="1" spans="1:21">
      <c r="A14" s="30" t="s">
        <v>2212</v>
      </c>
      <c r="B14" s="31" t="s">
        <v>1096</v>
      </c>
      <c r="C14" s="32">
        <v>11</v>
      </c>
      <c r="D14" s="33">
        <v>5</v>
      </c>
      <c r="E14" s="33">
        <v>5</v>
      </c>
      <c r="F14" s="33">
        <v>0</v>
      </c>
      <c r="G14" s="33">
        <v>0</v>
      </c>
      <c r="H14" s="34">
        <v>1</v>
      </c>
      <c r="I14" s="32">
        <v>19</v>
      </c>
      <c r="J14" s="33">
        <v>11</v>
      </c>
      <c r="K14" s="33">
        <v>0</v>
      </c>
      <c r="L14" s="33">
        <v>8</v>
      </c>
      <c r="M14" s="34">
        <v>1</v>
      </c>
      <c r="N14" s="32">
        <v>19</v>
      </c>
      <c r="O14" s="32">
        <v>0</v>
      </c>
      <c r="P14" s="32">
        <v>11</v>
      </c>
      <c r="Q14" s="32">
        <v>0</v>
      </c>
      <c r="R14" s="32">
        <v>0</v>
      </c>
      <c r="S14" s="32">
        <v>0</v>
      </c>
      <c r="T14" s="32">
        <v>8</v>
      </c>
      <c r="U14" s="32">
        <v>0</v>
      </c>
    </row>
    <row r="15" customHeight="1" spans="1:21">
      <c r="A15" s="30" t="s">
        <v>2213</v>
      </c>
      <c r="B15" s="31" t="s">
        <v>1097</v>
      </c>
      <c r="C15" s="32">
        <v>7</v>
      </c>
      <c r="D15" s="33">
        <v>6</v>
      </c>
      <c r="E15" s="33">
        <v>0</v>
      </c>
      <c r="F15" s="33">
        <v>0</v>
      </c>
      <c r="G15" s="33">
        <v>0</v>
      </c>
      <c r="H15" s="34">
        <v>1</v>
      </c>
      <c r="I15" s="32">
        <v>6</v>
      </c>
      <c r="J15" s="33">
        <v>6</v>
      </c>
      <c r="K15" s="33">
        <v>0</v>
      </c>
      <c r="L15" s="33">
        <v>0</v>
      </c>
      <c r="M15" s="34">
        <v>0</v>
      </c>
      <c r="N15" s="32">
        <v>6</v>
      </c>
      <c r="O15" s="32">
        <v>0</v>
      </c>
      <c r="P15" s="32">
        <v>6</v>
      </c>
      <c r="Q15" s="32">
        <v>0</v>
      </c>
      <c r="R15" s="32">
        <v>0</v>
      </c>
      <c r="S15" s="32">
        <v>0</v>
      </c>
      <c r="T15" s="32">
        <v>0</v>
      </c>
      <c r="U15" s="32">
        <v>0</v>
      </c>
    </row>
    <row r="16" customHeight="1" spans="1:21">
      <c r="A16" s="30" t="s">
        <v>2214</v>
      </c>
      <c r="B16" s="31" t="s">
        <v>1098</v>
      </c>
      <c r="C16" s="32">
        <v>7</v>
      </c>
      <c r="D16" s="33">
        <v>6</v>
      </c>
      <c r="E16" s="33">
        <v>0</v>
      </c>
      <c r="F16" s="33">
        <v>0</v>
      </c>
      <c r="G16" s="33">
        <v>0</v>
      </c>
      <c r="H16" s="34">
        <v>1</v>
      </c>
      <c r="I16" s="32">
        <v>6</v>
      </c>
      <c r="J16" s="33">
        <v>6</v>
      </c>
      <c r="K16" s="33">
        <v>0</v>
      </c>
      <c r="L16" s="33">
        <v>0</v>
      </c>
      <c r="M16" s="34">
        <v>0</v>
      </c>
      <c r="N16" s="32">
        <v>6</v>
      </c>
      <c r="O16" s="32">
        <v>0</v>
      </c>
      <c r="P16" s="32">
        <v>6</v>
      </c>
      <c r="Q16" s="32">
        <v>0</v>
      </c>
      <c r="R16" s="32">
        <v>0</v>
      </c>
      <c r="S16" s="32">
        <v>0</v>
      </c>
      <c r="T16" s="32">
        <v>0</v>
      </c>
      <c r="U16" s="32">
        <v>0</v>
      </c>
    </row>
    <row r="17" ht="27" customHeight="1" spans="1:21">
      <c r="A17" s="30" t="s">
        <v>2215</v>
      </c>
      <c r="B17" s="31" t="s">
        <v>1099</v>
      </c>
      <c r="C17" s="32">
        <v>46</v>
      </c>
      <c r="D17" s="33">
        <v>23</v>
      </c>
      <c r="E17" s="33">
        <v>14</v>
      </c>
      <c r="F17" s="33">
        <v>0</v>
      </c>
      <c r="G17" s="33">
        <v>0</v>
      </c>
      <c r="H17" s="34">
        <v>9</v>
      </c>
      <c r="I17" s="32">
        <v>114</v>
      </c>
      <c r="J17" s="33">
        <v>57</v>
      </c>
      <c r="K17" s="33">
        <v>1</v>
      </c>
      <c r="L17" s="33">
        <v>56</v>
      </c>
      <c r="M17" s="34">
        <v>3</v>
      </c>
      <c r="N17" s="32">
        <v>114</v>
      </c>
      <c r="O17" s="32">
        <v>0</v>
      </c>
      <c r="P17" s="32">
        <v>57</v>
      </c>
      <c r="Q17" s="32">
        <v>0</v>
      </c>
      <c r="R17" s="32">
        <v>1</v>
      </c>
      <c r="S17" s="32">
        <v>0</v>
      </c>
      <c r="T17" s="32">
        <v>56</v>
      </c>
      <c r="U17" s="32">
        <v>0</v>
      </c>
    </row>
    <row r="18" ht="28" customHeight="1" spans="1:21">
      <c r="A18" s="30" t="s">
        <v>2216</v>
      </c>
      <c r="B18" s="31" t="s">
        <v>1100</v>
      </c>
      <c r="C18" s="32">
        <v>36</v>
      </c>
      <c r="D18" s="33">
        <v>18</v>
      </c>
      <c r="E18" s="33">
        <v>12</v>
      </c>
      <c r="F18" s="33">
        <v>0</v>
      </c>
      <c r="G18" s="33">
        <v>0</v>
      </c>
      <c r="H18" s="34">
        <v>6</v>
      </c>
      <c r="I18" s="32">
        <v>84</v>
      </c>
      <c r="J18" s="33">
        <v>42</v>
      </c>
      <c r="K18" s="33">
        <v>1</v>
      </c>
      <c r="L18" s="33">
        <v>41</v>
      </c>
      <c r="M18" s="34">
        <v>3</v>
      </c>
      <c r="N18" s="32">
        <v>84</v>
      </c>
      <c r="O18" s="32">
        <v>0</v>
      </c>
      <c r="P18" s="32">
        <v>42</v>
      </c>
      <c r="Q18" s="32">
        <v>0</v>
      </c>
      <c r="R18" s="32">
        <v>1</v>
      </c>
      <c r="S18" s="32">
        <v>0</v>
      </c>
      <c r="T18" s="32">
        <v>41</v>
      </c>
      <c r="U18" s="32">
        <v>0</v>
      </c>
    </row>
    <row r="19" customHeight="1" spans="1:21">
      <c r="A19" s="30" t="s">
        <v>2217</v>
      </c>
      <c r="B19" s="31" t="s">
        <v>1101</v>
      </c>
      <c r="C19" s="32">
        <v>234</v>
      </c>
      <c r="D19" s="33">
        <v>117</v>
      </c>
      <c r="E19" s="33">
        <v>49</v>
      </c>
      <c r="F19" s="33">
        <v>44</v>
      </c>
      <c r="G19" s="33">
        <v>0</v>
      </c>
      <c r="H19" s="34">
        <v>24</v>
      </c>
      <c r="I19" s="32">
        <v>129</v>
      </c>
      <c r="J19" s="33">
        <v>89</v>
      </c>
      <c r="K19" s="33">
        <v>0</v>
      </c>
      <c r="L19" s="33">
        <v>40</v>
      </c>
      <c r="M19" s="34">
        <v>2</v>
      </c>
      <c r="N19" s="32">
        <v>129</v>
      </c>
      <c r="O19" s="32">
        <v>0</v>
      </c>
      <c r="P19" s="32">
        <v>89</v>
      </c>
      <c r="Q19" s="32">
        <v>0</v>
      </c>
      <c r="R19" s="32">
        <v>0</v>
      </c>
      <c r="S19" s="32">
        <v>0</v>
      </c>
      <c r="T19" s="32">
        <v>40</v>
      </c>
      <c r="U19" s="32">
        <v>0</v>
      </c>
    </row>
    <row r="20" customHeight="1" spans="1:21">
      <c r="A20" s="30" t="s">
        <v>2218</v>
      </c>
      <c r="B20" s="31" t="s">
        <v>1102</v>
      </c>
      <c r="C20" s="32">
        <v>9</v>
      </c>
      <c r="D20" s="33">
        <v>3</v>
      </c>
      <c r="E20" s="33">
        <v>6</v>
      </c>
      <c r="F20" s="33">
        <v>0</v>
      </c>
      <c r="G20" s="33">
        <v>0</v>
      </c>
      <c r="H20" s="34">
        <v>0</v>
      </c>
      <c r="I20" s="32">
        <v>8</v>
      </c>
      <c r="J20" s="33">
        <v>7</v>
      </c>
      <c r="K20" s="33">
        <v>0</v>
      </c>
      <c r="L20" s="33">
        <v>1</v>
      </c>
      <c r="M20" s="34">
        <v>0</v>
      </c>
      <c r="N20" s="32">
        <v>8</v>
      </c>
      <c r="O20" s="32">
        <v>0</v>
      </c>
      <c r="P20" s="32">
        <v>7</v>
      </c>
      <c r="Q20" s="32">
        <v>0</v>
      </c>
      <c r="R20" s="32">
        <v>0</v>
      </c>
      <c r="S20" s="32">
        <v>0</v>
      </c>
      <c r="T20" s="32">
        <v>1</v>
      </c>
      <c r="U20" s="32">
        <v>0</v>
      </c>
    </row>
    <row r="21" customHeight="1" spans="1:21">
      <c r="A21" s="30" t="s">
        <v>2219</v>
      </c>
      <c r="B21" s="31" t="s">
        <v>1103</v>
      </c>
      <c r="C21" s="32">
        <v>24</v>
      </c>
      <c r="D21" s="33">
        <v>2</v>
      </c>
      <c r="E21" s="33">
        <v>20</v>
      </c>
      <c r="F21" s="33">
        <v>0</v>
      </c>
      <c r="G21" s="33">
        <v>0</v>
      </c>
      <c r="H21" s="34">
        <v>2</v>
      </c>
      <c r="I21" s="32">
        <v>24</v>
      </c>
      <c r="J21" s="33">
        <v>24</v>
      </c>
      <c r="K21" s="33">
        <v>0</v>
      </c>
      <c r="L21" s="33">
        <v>0</v>
      </c>
      <c r="M21" s="34">
        <v>0</v>
      </c>
      <c r="N21" s="32">
        <v>24</v>
      </c>
      <c r="O21" s="32">
        <v>0</v>
      </c>
      <c r="P21" s="32">
        <v>24</v>
      </c>
      <c r="Q21" s="32">
        <v>0</v>
      </c>
      <c r="R21" s="32">
        <v>0</v>
      </c>
      <c r="S21" s="32">
        <v>0</v>
      </c>
      <c r="T21" s="32">
        <v>0</v>
      </c>
      <c r="U21" s="32">
        <v>0</v>
      </c>
    </row>
    <row r="22" ht="25" customHeight="1" spans="1:21">
      <c r="A22" s="30" t="s">
        <v>2220</v>
      </c>
      <c r="B22" s="31" t="s">
        <v>1104</v>
      </c>
      <c r="C22" s="32">
        <v>15</v>
      </c>
      <c r="D22" s="33">
        <v>6</v>
      </c>
      <c r="E22" s="33">
        <v>8</v>
      </c>
      <c r="F22" s="33">
        <v>0</v>
      </c>
      <c r="G22" s="33">
        <v>0</v>
      </c>
      <c r="H22" s="34">
        <v>1</v>
      </c>
      <c r="I22" s="32">
        <v>17</v>
      </c>
      <c r="J22" s="33">
        <v>15</v>
      </c>
      <c r="K22" s="33">
        <v>0</v>
      </c>
      <c r="L22" s="33">
        <v>2</v>
      </c>
      <c r="M22" s="34">
        <v>0</v>
      </c>
      <c r="N22" s="32">
        <v>17</v>
      </c>
      <c r="O22" s="32">
        <v>0</v>
      </c>
      <c r="P22" s="32">
        <v>15</v>
      </c>
      <c r="Q22" s="32">
        <v>0</v>
      </c>
      <c r="R22" s="32">
        <v>0</v>
      </c>
      <c r="S22" s="32">
        <v>0</v>
      </c>
      <c r="T22" s="32">
        <v>2</v>
      </c>
      <c r="U22" s="32">
        <v>0</v>
      </c>
    </row>
    <row r="23" customHeight="1" spans="1:21">
      <c r="A23" s="30" t="s">
        <v>2221</v>
      </c>
      <c r="B23" s="31" t="s">
        <v>1105</v>
      </c>
      <c r="C23" s="32">
        <v>30</v>
      </c>
      <c r="D23" s="33">
        <v>12</v>
      </c>
      <c r="E23" s="33">
        <v>17</v>
      </c>
      <c r="F23" s="33">
        <v>0</v>
      </c>
      <c r="G23" s="33">
        <v>0</v>
      </c>
      <c r="H23" s="34">
        <v>1</v>
      </c>
      <c r="I23" s="32">
        <v>36</v>
      </c>
      <c r="J23" s="33">
        <v>26</v>
      </c>
      <c r="K23" s="33">
        <v>0</v>
      </c>
      <c r="L23" s="33">
        <v>10</v>
      </c>
      <c r="M23" s="34">
        <v>1</v>
      </c>
      <c r="N23" s="32">
        <v>36</v>
      </c>
      <c r="O23" s="32">
        <v>0</v>
      </c>
      <c r="P23" s="32">
        <v>26</v>
      </c>
      <c r="Q23" s="32">
        <v>0</v>
      </c>
      <c r="R23" s="32">
        <v>0</v>
      </c>
      <c r="S23" s="32">
        <v>0</v>
      </c>
      <c r="T23" s="32">
        <v>10</v>
      </c>
      <c r="U23" s="32">
        <v>0</v>
      </c>
    </row>
    <row r="24" customHeight="1" spans="1:21">
      <c r="A24" s="30" t="s">
        <v>2222</v>
      </c>
      <c r="B24" s="31" t="s">
        <v>1106</v>
      </c>
      <c r="C24" s="32">
        <v>40</v>
      </c>
      <c r="D24" s="33">
        <v>17</v>
      </c>
      <c r="E24" s="33">
        <v>21</v>
      </c>
      <c r="F24" s="33">
        <v>0</v>
      </c>
      <c r="G24" s="33">
        <v>0</v>
      </c>
      <c r="H24" s="34">
        <v>2</v>
      </c>
      <c r="I24" s="32">
        <v>56</v>
      </c>
      <c r="J24" s="33">
        <v>35</v>
      </c>
      <c r="K24" s="33">
        <v>0</v>
      </c>
      <c r="L24" s="33">
        <v>21</v>
      </c>
      <c r="M24" s="34">
        <v>0</v>
      </c>
      <c r="N24" s="32">
        <v>56</v>
      </c>
      <c r="O24" s="32">
        <v>0</v>
      </c>
      <c r="P24" s="32">
        <v>35</v>
      </c>
      <c r="Q24" s="32">
        <v>0</v>
      </c>
      <c r="R24" s="32">
        <v>0</v>
      </c>
      <c r="S24" s="32">
        <v>0</v>
      </c>
      <c r="T24" s="32">
        <v>21</v>
      </c>
      <c r="U24" s="32">
        <v>0</v>
      </c>
    </row>
    <row r="25" customHeight="1" spans="1:21">
      <c r="A25" s="30" t="s">
        <v>2223</v>
      </c>
      <c r="B25" s="31" t="s">
        <v>1107</v>
      </c>
      <c r="C25" s="32">
        <v>127</v>
      </c>
      <c r="D25" s="33">
        <v>31</v>
      </c>
      <c r="E25" s="33">
        <v>93</v>
      </c>
      <c r="F25" s="33">
        <v>0</v>
      </c>
      <c r="G25" s="33">
        <v>0</v>
      </c>
      <c r="H25" s="34">
        <v>3</v>
      </c>
      <c r="I25" s="32">
        <v>172</v>
      </c>
      <c r="J25" s="33">
        <v>123</v>
      </c>
      <c r="K25" s="33">
        <v>0</v>
      </c>
      <c r="L25" s="33">
        <v>49</v>
      </c>
      <c r="M25" s="34">
        <v>12</v>
      </c>
      <c r="N25" s="32">
        <v>172</v>
      </c>
      <c r="O25" s="32">
        <v>0</v>
      </c>
      <c r="P25" s="32">
        <v>123</v>
      </c>
      <c r="Q25" s="32">
        <v>0</v>
      </c>
      <c r="R25" s="32">
        <v>0</v>
      </c>
      <c r="S25" s="32">
        <v>0</v>
      </c>
      <c r="T25" s="32">
        <v>49</v>
      </c>
      <c r="U25" s="32">
        <v>0</v>
      </c>
    </row>
    <row r="26" customHeight="1" spans="1:21">
      <c r="A26" s="30" t="s">
        <v>2224</v>
      </c>
      <c r="B26" s="31" t="s">
        <v>1108</v>
      </c>
      <c r="C26" s="32">
        <v>597</v>
      </c>
      <c r="D26" s="33">
        <v>559</v>
      </c>
      <c r="E26" s="33">
        <v>38</v>
      </c>
      <c r="F26" s="33">
        <v>0</v>
      </c>
      <c r="G26" s="33">
        <v>0</v>
      </c>
      <c r="H26" s="34">
        <v>0</v>
      </c>
      <c r="I26" s="32">
        <v>720</v>
      </c>
      <c r="J26" s="33">
        <v>570</v>
      </c>
      <c r="K26" s="33">
        <v>2</v>
      </c>
      <c r="L26" s="33">
        <v>148</v>
      </c>
      <c r="M26" s="34">
        <v>14</v>
      </c>
      <c r="N26" s="32">
        <v>720</v>
      </c>
      <c r="O26" s="32">
        <v>0</v>
      </c>
      <c r="P26" s="32">
        <v>570</v>
      </c>
      <c r="Q26" s="32">
        <v>0</v>
      </c>
      <c r="R26" s="32">
        <v>2</v>
      </c>
      <c r="S26" s="32">
        <v>0</v>
      </c>
      <c r="T26" s="32">
        <v>148</v>
      </c>
      <c r="U26" s="32">
        <v>0</v>
      </c>
    </row>
    <row r="27" customHeight="1" spans="1:21">
      <c r="A27" s="30" t="s">
        <v>2225</v>
      </c>
      <c r="B27" s="31" t="s">
        <v>1109</v>
      </c>
      <c r="C27" s="32">
        <v>99</v>
      </c>
      <c r="D27" s="33">
        <v>61</v>
      </c>
      <c r="E27" s="33">
        <v>38</v>
      </c>
      <c r="F27" s="33">
        <v>0</v>
      </c>
      <c r="G27" s="33">
        <v>0</v>
      </c>
      <c r="H27" s="34">
        <v>0</v>
      </c>
      <c r="I27" s="32">
        <v>127</v>
      </c>
      <c r="J27" s="33">
        <v>85</v>
      </c>
      <c r="K27" s="33">
        <v>1</v>
      </c>
      <c r="L27" s="33">
        <v>41</v>
      </c>
      <c r="M27" s="34">
        <v>0</v>
      </c>
      <c r="N27" s="32">
        <v>127</v>
      </c>
      <c r="O27" s="32">
        <v>0</v>
      </c>
      <c r="P27" s="32">
        <v>85</v>
      </c>
      <c r="Q27" s="32">
        <v>0</v>
      </c>
      <c r="R27" s="32">
        <v>1</v>
      </c>
      <c r="S27" s="32">
        <v>0</v>
      </c>
      <c r="T27" s="32">
        <v>41</v>
      </c>
      <c r="U27" s="32">
        <v>0</v>
      </c>
    </row>
    <row r="28" customHeight="1" spans="1:21">
      <c r="A28" s="30" t="s">
        <v>2226</v>
      </c>
      <c r="B28" s="31" t="s">
        <v>1110</v>
      </c>
      <c r="C28" s="32">
        <v>20</v>
      </c>
      <c r="D28" s="33">
        <v>11</v>
      </c>
      <c r="E28" s="33">
        <v>7</v>
      </c>
      <c r="F28" s="33">
        <v>0</v>
      </c>
      <c r="G28" s="33">
        <v>0</v>
      </c>
      <c r="H28" s="34">
        <v>2</v>
      </c>
      <c r="I28" s="32">
        <v>22</v>
      </c>
      <c r="J28" s="33">
        <v>22</v>
      </c>
      <c r="K28" s="33">
        <v>0</v>
      </c>
      <c r="L28" s="33">
        <v>0</v>
      </c>
      <c r="M28" s="34">
        <v>0</v>
      </c>
      <c r="N28" s="32">
        <v>22</v>
      </c>
      <c r="O28" s="32">
        <v>0</v>
      </c>
      <c r="P28" s="32">
        <v>22</v>
      </c>
      <c r="Q28" s="32">
        <v>0</v>
      </c>
      <c r="R28" s="32">
        <v>0</v>
      </c>
      <c r="S28" s="32">
        <v>0</v>
      </c>
      <c r="T28" s="32">
        <v>0</v>
      </c>
      <c r="U28" s="32">
        <v>0</v>
      </c>
    </row>
    <row r="29" customHeight="1" spans="1:21">
      <c r="A29" s="30" t="s">
        <v>2227</v>
      </c>
      <c r="B29" s="31" t="s">
        <v>1111</v>
      </c>
      <c r="C29" s="32">
        <v>149</v>
      </c>
      <c r="D29" s="33">
        <v>103</v>
      </c>
      <c r="E29" s="33">
        <v>39</v>
      </c>
      <c r="F29" s="33">
        <v>0</v>
      </c>
      <c r="G29" s="33">
        <v>0</v>
      </c>
      <c r="H29" s="34">
        <v>7</v>
      </c>
      <c r="I29" s="32">
        <v>160</v>
      </c>
      <c r="J29" s="33">
        <v>149</v>
      </c>
      <c r="K29" s="33">
        <v>0</v>
      </c>
      <c r="L29" s="33">
        <v>11</v>
      </c>
      <c r="M29" s="34">
        <v>0</v>
      </c>
      <c r="N29" s="32">
        <v>160</v>
      </c>
      <c r="O29" s="32">
        <v>0</v>
      </c>
      <c r="P29" s="32">
        <v>149</v>
      </c>
      <c r="Q29" s="32">
        <v>0</v>
      </c>
      <c r="R29" s="32">
        <v>0</v>
      </c>
      <c r="S29" s="32">
        <v>0</v>
      </c>
      <c r="T29" s="32">
        <v>11</v>
      </c>
      <c r="U29" s="32">
        <v>0</v>
      </c>
    </row>
    <row r="30" ht="24" customHeight="1" spans="1:21">
      <c r="A30" s="30" t="s">
        <v>2228</v>
      </c>
      <c r="B30" s="31" t="s">
        <v>1112</v>
      </c>
      <c r="C30" s="32">
        <v>11</v>
      </c>
      <c r="D30" s="33">
        <v>6</v>
      </c>
      <c r="E30" s="33">
        <v>5</v>
      </c>
      <c r="F30" s="33">
        <v>0</v>
      </c>
      <c r="G30" s="33">
        <v>0</v>
      </c>
      <c r="H30" s="34">
        <v>0</v>
      </c>
      <c r="I30" s="32">
        <v>11</v>
      </c>
      <c r="J30" s="33">
        <v>11</v>
      </c>
      <c r="K30" s="33">
        <v>0</v>
      </c>
      <c r="L30" s="33">
        <v>0</v>
      </c>
      <c r="M30" s="34">
        <v>0</v>
      </c>
      <c r="N30" s="32">
        <v>11</v>
      </c>
      <c r="O30" s="32">
        <v>0</v>
      </c>
      <c r="P30" s="32">
        <v>11</v>
      </c>
      <c r="Q30" s="32">
        <v>0</v>
      </c>
      <c r="R30" s="32">
        <v>0</v>
      </c>
      <c r="S30" s="32">
        <v>0</v>
      </c>
      <c r="T30" s="32">
        <v>0</v>
      </c>
      <c r="U30" s="32">
        <v>0</v>
      </c>
    </row>
    <row r="31" customHeight="1" spans="1:21">
      <c r="A31" s="30" t="s">
        <v>2229</v>
      </c>
      <c r="B31" s="31" t="s">
        <v>1113</v>
      </c>
      <c r="C31" s="32">
        <v>298</v>
      </c>
      <c r="D31" s="33">
        <v>146</v>
      </c>
      <c r="E31" s="33">
        <v>133</v>
      </c>
      <c r="F31" s="33">
        <v>0</v>
      </c>
      <c r="G31" s="33">
        <v>0</v>
      </c>
      <c r="H31" s="34">
        <v>19</v>
      </c>
      <c r="I31" s="32">
        <v>416</v>
      </c>
      <c r="J31" s="33">
        <v>298</v>
      </c>
      <c r="K31" s="33">
        <v>0</v>
      </c>
      <c r="L31" s="33">
        <v>118</v>
      </c>
      <c r="M31" s="34">
        <v>15</v>
      </c>
      <c r="N31" s="32">
        <v>416</v>
      </c>
      <c r="O31" s="32">
        <v>0</v>
      </c>
      <c r="P31" s="32">
        <v>298</v>
      </c>
      <c r="Q31" s="32">
        <v>0</v>
      </c>
      <c r="R31" s="32">
        <v>0</v>
      </c>
      <c r="S31" s="32">
        <v>0</v>
      </c>
      <c r="T31" s="32">
        <v>118</v>
      </c>
      <c r="U31" s="32">
        <v>0</v>
      </c>
    </row>
    <row r="32" customHeight="1" spans="1:21">
      <c r="A32" s="30" t="s">
        <v>2230</v>
      </c>
      <c r="B32" s="31" t="s">
        <v>1114</v>
      </c>
      <c r="C32" s="32">
        <v>24</v>
      </c>
      <c r="D32" s="33">
        <v>0</v>
      </c>
      <c r="E32" s="33">
        <v>24</v>
      </c>
      <c r="F32" s="33">
        <v>0</v>
      </c>
      <c r="G32" s="33">
        <v>0</v>
      </c>
      <c r="H32" s="34">
        <v>0</v>
      </c>
      <c r="I32" s="32">
        <v>45</v>
      </c>
      <c r="J32" s="33">
        <v>29</v>
      </c>
      <c r="K32" s="33">
        <v>0</v>
      </c>
      <c r="L32" s="33">
        <v>16</v>
      </c>
      <c r="M32" s="34">
        <v>3</v>
      </c>
      <c r="N32" s="32">
        <v>45</v>
      </c>
      <c r="O32" s="32">
        <v>0</v>
      </c>
      <c r="P32" s="32">
        <v>29</v>
      </c>
      <c r="Q32" s="32">
        <v>0</v>
      </c>
      <c r="R32" s="32">
        <v>0</v>
      </c>
      <c r="S32" s="32">
        <v>0</v>
      </c>
      <c r="T32" s="32">
        <v>16</v>
      </c>
      <c r="U32" s="32">
        <v>0</v>
      </c>
    </row>
    <row r="33" customHeight="1" spans="1:21">
      <c r="A33" s="30"/>
      <c r="B33" s="31" t="s">
        <v>2231</v>
      </c>
      <c r="C33" s="32">
        <v>6556</v>
      </c>
      <c r="D33" s="33">
        <v>90</v>
      </c>
      <c r="E33" s="33">
        <v>6404</v>
      </c>
      <c r="F33" s="33">
        <v>50</v>
      </c>
      <c r="G33" s="33">
        <v>0</v>
      </c>
      <c r="H33" s="34">
        <v>12</v>
      </c>
      <c r="I33" s="32">
        <v>10518</v>
      </c>
      <c r="J33" s="33">
        <v>6500</v>
      </c>
      <c r="K33" s="33">
        <v>5</v>
      </c>
      <c r="L33" s="33">
        <v>4013</v>
      </c>
      <c r="M33" s="34">
        <v>776</v>
      </c>
      <c r="N33" s="32">
        <v>10482</v>
      </c>
      <c r="O33" s="32">
        <v>17</v>
      </c>
      <c r="P33" s="32">
        <v>6500</v>
      </c>
      <c r="Q33" s="32">
        <v>0</v>
      </c>
      <c r="R33" s="32">
        <v>5</v>
      </c>
      <c r="S33" s="32">
        <v>0</v>
      </c>
      <c r="T33" s="32">
        <v>3977</v>
      </c>
      <c r="U33" s="32">
        <v>17</v>
      </c>
    </row>
    <row r="34" customHeight="1" spans="1:21">
      <c r="A34" s="30" t="s">
        <v>2232</v>
      </c>
      <c r="B34" s="31" t="s">
        <v>1115</v>
      </c>
      <c r="C34" s="32">
        <v>23</v>
      </c>
      <c r="D34" s="33">
        <v>11</v>
      </c>
      <c r="E34" s="33">
        <v>11</v>
      </c>
      <c r="F34" s="33">
        <v>0</v>
      </c>
      <c r="G34" s="33">
        <v>0</v>
      </c>
      <c r="H34" s="34">
        <v>1</v>
      </c>
      <c r="I34" s="32">
        <v>28</v>
      </c>
      <c r="J34" s="33">
        <v>23</v>
      </c>
      <c r="K34" s="33">
        <v>0</v>
      </c>
      <c r="L34" s="33">
        <v>5</v>
      </c>
      <c r="M34" s="34">
        <v>0</v>
      </c>
      <c r="N34" s="32">
        <v>28</v>
      </c>
      <c r="O34" s="32">
        <v>0</v>
      </c>
      <c r="P34" s="32">
        <v>23</v>
      </c>
      <c r="Q34" s="32">
        <v>0</v>
      </c>
      <c r="R34" s="32">
        <v>0</v>
      </c>
      <c r="S34" s="32">
        <v>0</v>
      </c>
      <c r="T34" s="32">
        <v>5</v>
      </c>
      <c r="U34" s="32">
        <v>0</v>
      </c>
    </row>
    <row r="35" customHeight="1" spans="1:21">
      <c r="A35" s="30" t="s">
        <v>2233</v>
      </c>
      <c r="B35" s="31" t="s">
        <v>1116</v>
      </c>
      <c r="C35" s="32">
        <v>6</v>
      </c>
      <c r="D35" s="33">
        <v>2</v>
      </c>
      <c r="E35" s="33">
        <v>4</v>
      </c>
      <c r="F35" s="33">
        <v>0</v>
      </c>
      <c r="G35" s="33">
        <v>0</v>
      </c>
      <c r="H35" s="34">
        <v>0</v>
      </c>
      <c r="I35" s="32">
        <v>6</v>
      </c>
      <c r="J35" s="33">
        <v>6</v>
      </c>
      <c r="K35" s="33">
        <v>0</v>
      </c>
      <c r="L35" s="33">
        <v>0</v>
      </c>
      <c r="M35" s="34">
        <v>0</v>
      </c>
      <c r="N35" s="32">
        <v>6</v>
      </c>
      <c r="O35" s="32">
        <v>0</v>
      </c>
      <c r="P35" s="32">
        <v>6</v>
      </c>
      <c r="Q35" s="32">
        <v>0</v>
      </c>
      <c r="R35" s="32">
        <v>0</v>
      </c>
      <c r="S35" s="32">
        <v>0</v>
      </c>
      <c r="T35" s="32">
        <v>0</v>
      </c>
      <c r="U35" s="32">
        <v>0</v>
      </c>
    </row>
    <row r="36" customHeight="1" spans="1:21">
      <c r="A36" s="30" t="s">
        <v>2234</v>
      </c>
      <c r="B36" s="31" t="s">
        <v>1117</v>
      </c>
      <c r="C36" s="32">
        <v>18</v>
      </c>
      <c r="D36" s="33">
        <v>11</v>
      </c>
      <c r="E36" s="33">
        <v>5</v>
      </c>
      <c r="F36" s="33">
        <v>0</v>
      </c>
      <c r="G36" s="33">
        <v>0</v>
      </c>
      <c r="H36" s="34">
        <v>2</v>
      </c>
      <c r="I36" s="32">
        <v>29</v>
      </c>
      <c r="J36" s="33">
        <v>16</v>
      </c>
      <c r="K36" s="33">
        <v>0</v>
      </c>
      <c r="L36" s="33">
        <v>13</v>
      </c>
      <c r="M36" s="34">
        <v>0</v>
      </c>
      <c r="N36" s="32">
        <v>29</v>
      </c>
      <c r="O36" s="32">
        <v>0</v>
      </c>
      <c r="P36" s="32">
        <v>16</v>
      </c>
      <c r="Q36" s="32">
        <v>0</v>
      </c>
      <c r="R36" s="32">
        <v>0</v>
      </c>
      <c r="S36" s="32">
        <v>0</v>
      </c>
      <c r="T36" s="32">
        <v>13</v>
      </c>
      <c r="U36" s="32">
        <v>0</v>
      </c>
    </row>
    <row r="37" customHeight="1" spans="1:21">
      <c r="A37" s="30" t="s">
        <v>2235</v>
      </c>
      <c r="B37" s="31" t="s">
        <v>1118</v>
      </c>
      <c r="C37" s="32">
        <v>35</v>
      </c>
      <c r="D37" s="33">
        <v>17</v>
      </c>
      <c r="E37" s="33">
        <v>18</v>
      </c>
      <c r="F37" s="33">
        <v>0</v>
      </c>
      <c r="G37" s="33">
        <v>0</v>
      </c>
      <c r="H37" s="34">
        <v>0</v>
      </c>
      <c r="I37" s="32">
        <v>63</v>
      </c>
      <c r="J37" s="33">
        <v>36</v>
      </c>
      <c r="K37" s="33">
        <v>0</v>
      </c>
      <c r="L37" s="33">
        <v>27</v>
      </c>
      <c r="M37" s="34">
        <v>1</v>
      </c>
      <c r="N37" s="32">
        <v>63</v>
      </c>
      <c r="O37" s="32">
        <v>0</v>
      </c>
      <c r="P37" s="32">
        <v>36</v>
      </c>
      <c r="Q37" s="32">
        <v>0</v>
      </c>
      <c r="R37" s="32">
        <v>0</v>
      </c>
      <c r="S37" s="32">
        <v>0</v>
      </c>
      <c r="T37" s="32">
        <v>27</v>
      </c>
      <c r="U37" s="32">
        <v>0</v>
      </c>
    </row>
    <row r="38" ht="27" customHeight="1" spans="1:21">
      <c r="A38" s="30" t="s">
        <v>2236</v>
      </c>
      <c r="B38" s="31" t="s">
        <v>1119</v>
      </c>
      <c r="C38" s="32">
        <v>11</v>
      </c>
      <c r="D38" s="33">
        <v>0</v>
      </c>
      <c r="E38" s="33">
        <v>11</v>
      </c>
      <c r="F38" s="33">
        <v>0</v>
      </c>
      <c r="G38" s="33">
        <v>0</v>
      </c>
      <c r="H38" s="34">
        <v>0</v>
      </c>
      <c r="I38" s="32">
        <v>15</v>
      </c>
      <c r="J38" s="33">
        <v>15</v>
      </c>
      <c r="K38" s="33">
        <v>0</v>
      </c>
      <c r="L38" s="33">
        <v>0</v>
      </c>
      <c r="M38" s="34">
        <v>0</v>
      </c>
      <c r="N38" s="32">
        <v>15</v>
      </c>
      <c r="O38" s="32">
        <v>0</v>
      </c>
      <c r="P38" s="32">
        <v>15</v>
      </c>
      <c r="Q38" s="32">
        <v>0</v>
      </c>
      <c r="R38" s="32">
        <v>0</v>
      </c>
      <c r="S38" s="32">
        <v>0</v>
      </c>
      <c r="T38" s="32">
        <v>0</v>
      </c>
      <c r="U38" s="32">
        <v>0</v>
      </c>
    </row>
    <row r="39" customHeight="1" spans="1:21">
      <c r="A39" s="30" t="s">
        <v>2237</v>
      </c>
      <c r="B39" s="31" t="s">
        <v>1120</v>
      </c>
      <c r="C39" s="32">
        <v>19</v>
      </c>
      <c r="D39" s="33">
        <v>0</v>
      </c>
      <c r="E39" s="33">
        <v>19</v>
      </c>
      <c r="F39" s="33">
        <v>0</v>
      </c>
      <c r="G39" s="33">
        <v>0</v>
      </c>
      <c r="H39" s="34">
        <v>0</v>
      </c>
      <c r="I39" s="32">
        <v>25</v>
      </c>
      <c r="J39" s="33">
        <v>17</v>
      </c>
      <c r="K39" s="33">
        <v>0</v>
      </c>
      <c r="L39" s="33">
        <v>8</v>
      </c>
      <c r="M39" s="34">
        <v>1</v>
      </c>
      <c r="N39" s="32">
        <v>25</v>
      </c>
      <c r="O39" s="32">
        <v>0</v>
      </c>
      <c r="P39" s="32">
        <v>17</v>
      </c>
      <c r="Q39" s="32">
        <v>0</v>
      </c>
      <c r="R39" s="32">
        <v>0</v>
      </c>
      <c r="S39" s="32">
        <v>0</v>
      </c>
      <c r="T39" s="32">
        <v>8</v>
      </c>
      <c r="U39" s="32">
        <v>0</v>
      </c>
    </row>
    <row r="40" customHeight="1" spans="1:21">
      <c r="A40" s="30" t="s">
        <v>2238</v>
      </c>
      <c r="B40" s="31" t="s">
        <v>1121</v>
      </c>
      <c r="C40" s="32">
        <v>4</v>
      </c>
      <c r="D40" s="33">
        <v>0</v>
      </c>
      <c r="E40" s="33">
        <v>4</v>
      </c>
      <c r="F40" s="33">
        <v>0</v>
      </c>
      <c r="G40" s="33">
        <v>0</v>
      </c>
      <c r="H40" s="34">
        <v>0</v>
      </c>
      <c r="I40" s="32">
        <v>6</v>
      </c>
      <c r="J40" s="33">
        <v>4</v>
      </c>
      <c r="K40" s="33">
        <v>0</v>
      </c>
      <c r="L40" s="33">
        <v>2</v>
      </c>
      <c r="M40" s="34">
        <v>0</v>
      </c>
      <c r="N40" s="32">
        <v>6</v>
      </c>
      <c r="O40" s="32">
        <v>0</v>
      </c>
      <c r="P40" s="32">
        <v>4</v>
      </c>
      <c r="Q40" s="32">
        <v>0</v>
      </c>
      <c r="R40" s="32">
        <v>0</v>
      </c>
      <c r="S40" s="32">
        <v>0</v>
      </c>
      <c r="T40" s="32">
        <v>2</v>
      </c>
      <c r="U40" s="32">
        <v>0</v>
      </c>
    </row>
    <row r="41" customHeight="1" spans="1:21">
      <c r="A41" s="30" t="s">
        <v>2239</v>
      </c>
      <c r="B41" s="31" t="s">
        <v>1122</v>
      </c>
      <c r="C41" s="32">
        <v>16</v>
      </c>
      <c r="D41" s="33">
        <v>0</v>
      </c>
      <c r="E41" s="33">
        <v>16</v>
      </c>
      <c r="F41" s="33">
        <v>0</v>
      </c>
      <c r="G41" s="33">
        <v>0</v>
      </c>
      <c r="H41" s="34">
        <v>0</v>
      </c>
      <c r="I41" s="32">
        <v>27</v>
      </c>
      <c r="J41" s="33">
        <v>15</v>
      </c>
      <c r="K41" s="33">
        <v>0</v>
      </c>
      <c r="L41" s="33">
        <v>12</v>
      </c>
      <c r="M41" s="34">
        <v>0</v>
      </c>
      <c r="N41" s="32">
        <v>27</v>
      </c>
      <c r="O41" s="32">
        <v>0</v>
      </c>
      <c r="P41" s="32">
        <v>15</v>
      </c>
      <c r="Q41" s="32">
        <v>0</v>
      </c>
      <c r="R41" s="32">
        <v>0</v>
      </c>
      <c r="S41" s="32">
        <v>0</v>
      </c>
      <c r="T41" s="32">
        <v>12</v>
      </c>
      <c r="U41" s="32">
        <v>0</v>
      </c>
    </row>
    <row r="42" customHeight="1" spans="1:21">
      <c r="A42" s="30" t="s">
        <v>2240</v>
      </c>
      <c r="B42" s="31" t="s">
        <v>1123</v>
      </c>
      <c r="C42" s="32">
        <v>50</v>
      </c>
      <c r="D42" s="33">
        <v>0</v>
      </c>
      <c r="E42" s="33">
        <v>0</v>
      </c>
      <c r="F42" s="33">
        <v>50</v>
      </c>
      <c r="G42" s="33">
        <v>0</v>
      </c>
      <c r="H42" s="34">
        <v>0</v>
      </c>
      <c r="I42" s="32">
        <v>66</v>
      </c>
      <c r="J42" s="33">
        <v>38</v>
      </c>
      <c r="K42" s="33">
        <v>0</v>
      </c>
      <c r="L42" s="33">
        <v>28</v>
      </c>
      <c r="M42" s="34">
        <v>3</v>
      </c>
      <c r="N42" s="32">
        <v>66</v>
      </c>
      <c r="O42" s="32">
        <v>0</v>
      </c>
      <c r="P42" s="32">
        <v>38</v>
      </c>
      <c r="Q42" s="32">
        <v>0</v>
      </c>
      <c r="R42" s="32">
        <v>0</v>
      </c>
      <c r="S42" s="32">
        <v>0</v>
      </c>
      <c r="T42" s="32">
        <v>28</v>
      </c>
      <c r="U42" s="32">
        <v>0</v>
      </c>
    </row>
    <row r="43" customHeight="1" spans="1:21">
      <c r="A43" s="30" t="s">
        <v>2241</v>
      </c>
      <c r="B43" s="31" t="s">
        <v>1124</v>
      </c>
      <c r="C43" s="32">
        <v>11</v>
      </c>
      <c r="D43" s="33">
        <v>0</v>
      </c>
      <c r="E43" s="33">
        <v>11</v>
      </c>
      <c r="F43" s="33">
        <v>0</v>
      </c>
      <c r="G43" s="33">
        <v>0</v>
      </c>
      <c r="H43" s="34">
        <v>0</v>
      </c>
      <c r="I43" s="32">
        <v>14</v>
      </c>
      <c r="J43" s="33">
        <v>8</v>
      </c>
      <c r="K43" s="33">
        <v>0</v>
      </c>
      <c r="L43" s="33">
        <v>6</v>
      </c>
      <c r="M43" s="34">
        <v>0</v>
      </c>
      <c r="N43" s="32">
        <v>14</v>
      </c>
      <c r="O43" s="32">
        <v>0</v>
      </c>
      <c r="P43" s="32">
        <v>8</v>
      </c>
      <c r="Q43" s="32">
        <v>0</v>
      </c>
      <c r="R43" s="32">
        <v>0</v>
      </c>
      <c r="S43" s="32">
        <v>0</v>
      </c>
      <c r="T43" s="32">
        <v>6</v>
      </c>
      <c r="U43" s="32">
        <v>0</v>
      </c>
    </row>
    <row r="44" ht="24" customHeight="1" spans="1:21">
      <c r="A44" s="30" t="s">
        <v>2242</v>
      </c>
      <c r="B44" s="31" t="s">
        <v>1125</v>
      </c>
      <c r="C44" s="32">
        <v>12</v>
      </c>
      <c r="D44" s="33">
        <v>0</v>
      </c>
      <c r="E44" s="33">
        <v>11</v>
      </c>
      <c r="F44" s="33">
        <v>0</v>
      </c>
      <c r="G44" s="33">
        <v>0</v>
      </c>
      <c r="H44" s="34">
        <v>1</v>
      </c>
      <c r="I44" s="32">
        <v>14</v>
      </c>
      <c r="J44" s="33">
        <v>12</v>
      </c>
      <c r="K44" s="33">
        <v>0</v>
      </c>
      <c r="L44" s="33">
        <v>2</v>
      </c>
      <c r="M44" s="34">
        <v>0</v>
      </c>
      <c r="N44" s="32">
        <v>14</v>
      </c>
      <c r="O44" s="32">
        <v>0</v>
      </c>
      <c r="P44" s="32">
        <v>12</v>
      </c>
      <c r="Q44" s="32">
        <v>0</v>
      </c>
      <c r="R44" s="32">
        <v>0</v>
      </c>
      <c r="S44" s="32">
        <v>0</v>
      </c>
      <c r="T44" s="32">
        <v>2</v>
      </c>
      <c r="U44" s="32">
        <v>0</v>
      </c>
    </row>
    <row r="45" customHeight="1" spans="1:21">
      <c r="A45" s="30" t="s">
        <v>2243</v>
      </c>
      <c r="B45" s="31" t="s">
        <v>1126</v>
      </c>
      <c r="C45" s="32">
        <v>95</v>
      </c>
      <c r="D45" s="33">
        <v>0</v>
      </c>
      <c r="E45" s="33">
        <v>95</v>
      </c>
      <c r="F45" s="33">
        <v>0</v>
      </c>
      <c r="G45" s="33">
        <v>0</v>
      </c>
      <c r="H45" s="34">
        <v>0</v>
      </c>
      <c r="I45" s="32">
        <v>125</v>
      </c>
      <c r="J45" s="33">
        <v>89</v>
      </c>
      <c r="K45" s="33">
        <v>0</v>
      </c>
      <c r="L45" s="33">
        <v>36</v>
      </c>
      <c r="M45" s="34">
        <v>2</v>
      </c>
      <c r="N45" s="32">
        <v>89</v>
      </c>
      <c r="O45" s="32">
        <v>0</v>
      </c>
      <c r="P45" s="32">
        <v>89</v>
      </c>
      <c r="Q45" s="32">
        <v>0</v>
      </c>
      <c r="R45" s="32">
        <v>0</v>
      </c>
      <c r="S45" s="32">
        <v>0</v>
      </c>
      <c r="T45" s="32">
        <v>0</v>
      </c>
      <c r="U45" s="32">
        <v>0</v>
      </c>
    </row>
    <row r="46" customHeight="1" spans="1:21">
      <c r="A46" s="30" t="s">
        <v>2244</v>
      </c>
      <c r="B46" s="31" t="s">
        <v>1127</v>
      </c>
      <c r="C46" s="32">
        <v>21</v>
      </c>
      <c r="D46" s="33">
        <v>21</v>
      </c>
      <c r="E46" s="33">
        <v>0</v>
      </c>
      <c r="F46" s="33">
        <v>0</v>
      </c>
      <c r="G46" s="33">
        <v>0</v>
      </c>
      <c r="H46" s="34">
        <v>0</v>
      </c>
      <c r="I46" s="32">
        <v>14</v>
      </c>
      <c r="J46" s="33">
        <v>14</v>
      </c>
      <c r="K46" s="33">
        <v>0</v>
      </c>
      <c r="L46" s="33">
        <v>0</v>
      </c>
      <c r="M46" s="34">
        <v>1</v>
      </c>
      <c r="N46" s="32">
        <v>14</v>
      </c>
      <c r="O46" s="32">
        <v>0</v>
      </c>
      <c r="P46" s="32">
        <v>14</v>
      </c>
      <c r="Q46" s="32">
        <v>0</v>
      </c>
      <c r="R46" s="32">
        <v>0</v>
      </c>
      <c r="S46" s="32">
        <v>0</v>
      </c>
      <c r="T46" s="32">
        <v>0</v>
      </c>
      <c r="U46" s="32">
        <v>0</v>
      </c>
    </row>
    <row r="47" ht="26" customHeight="1" spans="1:21">
      <c r="A47" s="30" t="s">
        <v>2245</v>
      </c>
      <c r="B47" s="31" t="s">
        <v>1128</v>
      </c>
      <c r="C47" s="32">
        <v>12</v>
      </c>
      <c r="D47" s="33">
        <v>0</v>
      </c>
      <c r="E47" s="33">
        <v>12</v>
      </c>
      <c r="F47" s="33">
        <v>0</v>
      </c>
      <c r="G47" s="33">
        <v>0</v>
      </c>
      <c r="H47" s="34">
        <v>0</v>
      </c>
      <c r="I47" s="32">
        <v>23</v>
      </c>
      <c r="J47" s="33">
        <v>12</v>
      </c>
      <c r="K47" s="33">
        <v>0</v>
      </c>
      <c r="L47" s="33">
        <v>11</v>
      </c>
      <c r="M47" s="34">
        <v>0</v>
      </c>
      <c r="N47" s="32">
        <v>23</v>
      </c>
      <c r="O47" s="32">
        <v>0</v>
      </c>
      <c r="P47" s="32">
        <v>12</v>
      </c>
      <c r="Q47" s="32">
        <v>0</v>
      </c>
      <c r="R47" s="32">
        <v>0</v>
      </c>
      <c r="S47" s="32">
        <v>0</v>
      </c>
      <c r="T47" s="32">
        <v>11</v>
      </c>
      <c r="U47" s="32">
        <v>0</v>
      </c>
    </row>
    <row r="48" customHeight="1" spans="1:21">
      <c r="A48" s="30" t="s">
        <v>2246</v>
      </c>
      <c r="B48" s="31" t="s">
        <v>1129</v>
      </c>
      <c r="C48" s="32">
        <v>12</v>
      </c>
      <c r="D48" s="33">
        <v>0</v>
      </c>
      <c r="E48" s="33">
        <v>12</v>
      </c>
      <c r="F48" s="33">
        <v>0</v>
      </c>
      <c r="G48" s="33">
        <v>0</v>
      </c>
      <c r="H48" s="34">
        <v>0</v>
      </c>
      <c r="I48" s="32">
        <v>20</v>
      </c>
      <c r="J48" s="33">
        <v>9</v>
      </c>
      <c r="K48" s="33">
        <v>0</v>
      </c>
      <c r="L48" s="33">
        <v>11</v>
      </c>
      <c r="M48" s="34">
        <v>0</v>
      </c>
      <c r="N48" s="32">
        <v>20</v>
      </c>
      <c r="O48" s="32">
        <v>0</v>
      </c>
      <c r="P48" s="32">
        <v>9</v>
      </c>
      <c r="Q48" s="32">
        <v>0</v>
      </c>
      <c r="R48" s="32">
        <v>0</v>
      </c>
      <c r="S48" s="32">
        <v>0</v>
      </c>
      <c r="T48" s="32">
        <v>11</v>
      </c>
      <c r="U48" s="32">
        <v>0</v>
      </c>
    </row>
    <row r="49" customHeight="1" spans="1:21">
      <c r="A49" s="30" t="s">
        <v>2247</v>
      </c>
      <c r="B49" s="31" t="s">
        <v>1130</v>
      </c>
      <c r="C49" s="32">
        <v>29</v>
      </c>
      <c r="D49" s="33">
        <v>0</v>
      </c>
      <c r="E49" s="33">
        <v>29</v>
      </c>
      <c r="F49" s="33">
        <v>0</v>
      </c>
      <c r="G49" s="33">
        <v>0</v>
      </c>
      <c r="H49" s="34">
        <v>0</v>
      </c>
      <c r="I49" s="32">
        <v>51</v>
      </c>
      <c r="J49" s="33">
        <v>21</v>
      </c>
      <c r="K49" s="33">
        <v>0</v>
      </c>
      <c r="L49" s="33">
        <v>30</v>
      </c>
      <c r="M49" s="34">
        <v>0</v>
      </c>
      <c r="N49" s="32">
        <v>51</v>
      </c>
      <c r="O49" s="32">
        <v>0</v>
      </c>
      <c r="P49" s="32">
        <v>21</v>
      </c>
      <c r="Q49" s="32">
        <v>0</v>
      </c>
      <c r="R49" s="32">
        <v>0</v>
      </c>
      <c r="S49" s="32">
        <v>0</v>
      </c>
      <c r="T49" s="32">
        <v>30</v>
      </c>
      <c r="U49" s="32">
        <v>0</v>
      </c>
    </row>
    <row r="50" ht="27" customHeight="1" spans="1:21">
      <c r="A50" s="30" t="s">
        <v>2248</v>
      </c>
      <c r="B50" s="31" t="s">
        <v>1131</v>
      </c>
      <c r="C50" s="32">
        <v>23</v>
      </c>
      <c r="D50" s="33">
        <v>0</v>
      </c>
      <c r="E50" s="33">
        <v>23</v>
      </c>
      <c r="F50" s="33">
        <v>0</v>
      </c>
      <c r="G50" s="33">
        <v>0</v>
      </c>
      <c r="H50" s="34">
        <v>0</v>
      </c>
      <c r="I50" s="32">
        <v>40</v>
      </c>
      <c r="J50" s="33">
        <v>22</v>
      </c>
      <c r="K50" s="33">
        <v>0</v>
      </c>
      <c r="L50" s="33">
        <v>18</v>
      </c>
      <c r="M50" s="34">
        <v>1</v>
      </c>
      <c r="N50" s="32">
        <v>40</v>
      </c>
      <c r="O50" s="32">
        <v>0</v>
      </c>
      <c r="P50" s="32">
        <v>22</v>
      </c>
      <c r="Q50" s="32">
        <v>0</v>
      </c>
      <c r="R50" s="32">
        <v>0</v>
      </c>
      <c r="S50" s="32">
        <v>0</v>
      </c>
      <c r="T50" s="32">
        <v>18</v>
      </c>
      <c r="U50" s="32">
        <v>0</v>
      </c>
    </row>
    <row r="51" ht="29" customHeight="1" spans="1:21">
      <c r="A51" s="30" t="s">
        <v>2249</v>
      </c>
      <c r="B51" s="31" t="s">
        <v>1132</v>
      </c>
      <c r="C51" s="32">
        <v>5</v>
      </c>
      <c r="D51" s="33">
        <v>0</v>
      </c>
      <c r="E51" s="33">
        <v>5</v>
      </c>
      <c r="F51" s="33">
        <v>0</v>
      </c>
      <c r="G51" s="33">
        <v>0</v>
      </c>
      <c r="H51" s="34">
        <v>0</v>
      </c>
      <c r="I51" s="32">
        <v>5</v>
      </c>
      <c r="J51" s="33">
        <v>5</v>
      </c>
      <c r="K51" s="33">
        <v>0</v>
      </c>
      <c r="L51" s="33">
        <v>0</v>
      </c>
      <c r="M51" s="34">
        <v>0</v>
      </c>
      <c r="N51" s="32">
        <v>5</v>
      </c>
      <c r="O51" s="32">
        <v>0</v>
      </c>
      <c r="P51" s="32">
        <v>5</v>
      </c>
      <c r="Q51" s="32">
        <v>0</v>
      </c>
      <c r="R51" s="32">
        <v>0</v>
      </c>
      <c r="S51" s="32">
        <v>0</v>
      </c>
      <c r="T51" s="32">
        <v>0</v>
      </c>
      <c r="U51" s="32">
        <v>0</v>
      </c>
    </row>
    <row r="52" customHeight="1" spans="1:21">
      <c r="A52" s="30" t="s">
        <v>2250</v>
      </c>
      <c r="B52" s="31" t="s">
        <v>1133</v>
      </c>
      <c r="C52" s="32">
        <v>83</v>
      </c>
      <c r="D52" s="33">
        <v>0</v>
      </c>
      <c r="E52" s="33">
        <v>83</v>
      </c>
      <c r="F52" s="33">
        <v>0</v>
      </c>
      <c r="G52" s="33">
        <v>0</v>
      </c>
      <c r="H52" s="34">
        <v>0</v>
      </c>
      <c r="I52" s="32">
        <v>99</v>
      </c>
      <c r="J52" s="33">
        <v>83</v>
      </c>
      <c r="K52" s="33">
        <v>0</v>
      </c>
      <c r="L52" s="33">
        <v>16</v>
      </c>
      <c r="M52" s="34">
        <v>1</v>
      </c>
      <c r="N52" s="32">
        <v>99</v>
      </c>
      <c r="O52" s="32">
        <v>0</v>
      </c>
      <c r="P52" s="32">
        <v>83</v>
      </c>
      <c r="Q52" s="32">
        <v>0</v>
      </c>
      <c r="R52" s="32">
        <v>0</v>
      </c>
      <c r="S52" s="32">
        <v>0</v>
      </c>
      <c r="T52" s="32">
        <v>16</v>
      </c>
      <c r="U52" s="32">
        <v>0</v>
      </c>
    </row>
    <row r="53" customHeight="1" spans="1:21">
      <c r="A53" s="30" t="s">
        <v>2251</v>
      </c>
      <c r="B53" s="31" t="s">
        <v>1134</v>
      </c>
      <c r="C53" s="32">
        <v>32</v>
      </c>
      <c r="D53" s="33">
        <v>0</v>
      </c>
      <c r="E53" s="33">
        <v>32</v>
      </c>
      <c r="F53" s="33">
        <v>0</v>
      </c>
      <c r="G53" s="33">
        <v>0</v>
      </c>
      <c r="H53" s="34">
        <v>0</v>
      </c>
      <c r="I53" s="32">
        <v>32</v>
      </c>
      <c r="J53" s="33">
        <v>30</v>
      </c>
      <c r="K53" s="33">
        <v>0</v>
      </c>
      <c r="L53" s="33">
        <v>2</v>
      </c>
      <c r="M53" s="34">
        <v>0</v>
      </c>
      <c r="N53" s="32">
        <v>32</v>
      </c>
      <c r="O53" s="32">
        <v>0</v>
      </c>
      <c r="P53" s="32">
        <v>30</v>
      </c>
      <c r="Q53" s="32">
        <v>0</v>
      </c>
      <c r="R53" s="32">
        <v>0</v>
      </c>
      <c r="S53" s="32">
        <v>0</v>
      </c>
      <c r="T53" s="32">
        <v>2</v>
      </c>
      <c r="U53" s="32">
        <v>0</v>
      </c>
    </row>
    <row r="54" customHeight="1" spans="1:21">
      <c r="A54" s="30" t="s">
        <v>2252</v>
      </c>
      <c r="B54" s="31" t="s">
        <v>1135</v>
      </c>
      <c r="C54" s="32">
        <v>122</v>
      </c>
      <c r="D54" s="33">
        <v>0</v>
      </c>
      <c r="E54" s="33">
        <v>120</v>
      </c>
      <c r="F54" s="33">
        <v>0</v>
      </c>
      <c r="G54" s="33">
        <v>0</v>
      </c>
      <c r="H54" s="34">
        <v>2</v>
      </c>
      <c r="I54" s="32">
        <v>196</v>
      </c>
      <c r="J54" s="33">
        <v>123</v>
      </c>
      <c r="K54" s="33">
        <v>0</v>
      </c>
      <c r="L54" s="33">
        <v>73</v>
      </c>
      <c r="M54" s="34">
        <v>4</v>
      </c>
      <c r="N54" s="32">
        <v>196</v>
      </c>
      <c r="O54" s="32">
        <v>0</v>
      </c>
      <c r="P54" s="32">
        <v>123</v>
      </c>
      <c r="Q54" s="32">
        <v>0</v>
      </c>
      <c r="R54" s="32">
        <v>0</v>
      </c>
      <c r="S54" s="32">
        <v>0</v>
      </c>
      <c r="T54" s="32">
        <v>73</v>
      </c>
      <c r="U54" s="32">
        <v>0</v>
      </c>
    </row>
    <row r="55" customHeight="1" spans="1:21">
      <c r="A55" s="30" t="s">
        <v>2253</v>
      </c>
      <c r="B55" s="31" t="s">
        <v>1136</v>
      </c>
      <c r="C55" s="32">
        <v>179</v>
      </c>
      <c r="D55" s="33">
        <v>0</v>
      </c>
      <c r="E55" s="33">
        <v>179</v>
      </c>
      <c r="F55" s="33">
        <v>0</v>
      </c>
      <c r="G55" s="33">
        <v>0</v>
      </c>
      <c r="H55" s="34">
        <v>0</v>
      </c>
      <c r="I55" s="32">
        <v>289</v>
      </c>
      <c r="J55" s="33">
        <v>179</v>
      </c>
      <c r="K55" s="33">
        <v>0</v>
      </c>
      <c r="L55" s="33">
        <v>110</v>
      </c>
      <c r="M55" s="34">
        <v>1</v>
      </c>
      <c r="N55" s="32">
        <v>289</v>
      </c>
      <c r="O55" s="32">
        <v>0</v>
      </c>
      <c r="P55" s="32">
        <v>179</v>
      </c>
      <c r="Q55" s="32">
        <v>0</v>
      </c>
      <c r="R55" s="32">
        <v>0</v>
      </c>
      <c r="S55" s="32">
        <v>0</v>
      </c>
      <c r="T55" s="32">
        <v>110</v>
      </c>
      <c r="U55" s="32">
        <v>0</v>
      </c>
    </row>
    <row r="56" customHeight="1" spans="1:21">
      <c r="A56" s="30" t="s">
        <v>2254</v>
      </c>
      <c r="B56" s="31" t="s">
        <v>1137</v>
      </c>
      <c r="C56" s="32">
        <v>105</v>
      </c>
      <c r="D56" s="33">
        <v>0</v>
      </c>
      <c r="E56" s="33">
        <v>105</v>
      </c>
      <c r="F56" s="33">
        <v>0</v>
      </c>
      <c r="G56" s="33">
        <v>0</v>
      </c>
      <c r="H56" s="34">
        <v>0</v>
      </c>
      <c r="I56" s="32">
        <v>85</v>
      </c>
      <c r="J56" s="33">
        <v>85</v>
      </c>
      <c r="K56" s="33">
        <v>0</v>
      </c>
      <c r="L56" s="33">
        <v>0</v>
      </c>
      <c r="M56" s="34">
        <v>3</v>
      </c>
      <c r="N56" s="32">
        <v>85</v>
      </c>
      <c r="O56" s="32">
        <v>0</v>
      </c>
      <c r="P56" s="32">
        <v>85</v>
      </c>
      <c r="Q56" s="32">
        <v>0</v>
      </c>
      <c r="R56" s="32">
        <v>0</v>
      </c>
      <c r="S56" s="32">
        <v>0</v>
      </c>
      <c r="T56" s="32">
        <v>0</v>
      </c>
      <c r="U56" s="32">
        <v>0</v>
      </c>
    </row>
    <row r="57" customHeight="1" spans="1:21">
      <c r="A57" s="30" t="s">
        <v>2255</v>
      </c>
      <c r="B57" s="31" t="s">
        <v>1138</v>
      </c>
      <c r="C57" s="32">
        <v>62</v>
      </c>
      <c r="D57" s="33">
        <v>0</v>
      </c>
      <c r="E57" s="33">
        <v>62</v>
      </c>
      <c r="F57" s="33">
        <v>0</v>
      </c>
      <c r="G57" s="33">
        <v>0</v>
      </c>
      <c r="H57" s="34">
        <v>0</v>
      </c>
      <c r="I57" s="32">
        <v>79</v>
      </c>
      <c r="J57" s="33">
        <v>62</v>
      </c>
      <c r="K57" s="33">
        <v>0</v>
      </c>
      <c r="L57" s="33">
        <v>17</v>
      </c>
      <c r="M57" s="34">
        <v>2</v>
      </c>
      <c r="N57" s="32">
        <v>79</v>
      </c>
      <c r="O57" s="32">
        <v>0</v>
      </c>
      <c r="P57" s="32">
        <v>62</v>
      </c>
      <c r="Q57" s="32">
        <v>0</v>
      </c>
      <c r="R57" s="32">
        <v>0</v>
      </c>
      <c r="S57" s="32">
        <v>0</v>
      </c>
      <c r="T57" s="32">
        <v>17</v>
      </c>
      <c r="U57" s="32">
        <v>0</v>
      </c>
    </row>
    <row r="58" customHeight="1" spans="1:21">
      <c r="A58" s="30" t="s">
        <v>2256</v>
      </c>
      <c r="B58" s="31" t="s">
        <v>1139</v>
      </c>
      <c r="C58" s="32">
        <v>193</v>
      </c>
      <c r="D58" s="33">
        <v>0</v>
      </c>
      <c r="E58" s="33">
        <v>193</v>
      </c>
      <c r="F58" s="33">
        <v>0</v>
      </c>
      <c r="G58" s="33">
        <v>0</v>
      </c>
      <c r="H58" s="34">
        <v>0</v>
      </c>
      <c r="I58" s="32">
        <v>232</v>
      </c>
      <c r="J58" s="33">
        <v>194</v>
      </c>
      <c r="K58" s="33">
        <v>0</v>
      </c>
      <c r="L58" s="33">
        <v>38</v>
      </c>
      <c r="M58" s="34">
        <v>1</v>
      </c>
      <c r="N58" s="32">
        <v>232</v>
      </c>
      <c r="O58" s="32">
        <v>0</v>
      </c>
      <c r="P58" s="32">
        <v>194</v>
      </c>
      <c r="Q58" s="32">
        <v>0</v>
      </c>
      <c r="R58" s="32">
        <v>0</v>
      </c>
      <c r="S58" s="32">
        <v>0</v>
      </c>
      <c r="T58" s="32">
        <v>38</v>
      </c>
      <c r="U58" s="32">
        <v>0</v>
      </c>
    </row>
    <row r="59" customHeight="1" spans="1:21">
      <c r="A59" s="30" t="s">
        <v>2257</v>
      </c>
      <c r="B59" s="31" t="s">
        <v>1140</v>
      </c>
      <c r="C59" s="32">
        <v>38</v>
      </c>
      <c r="D59" s="33">
        <v>0</v>
      </c>
      <c r="E59" s="33">
        <v>38</v>
      </c>
      <c r="F59" s="33">
        <v>0</v>
      </c>
      <c r="G59" s="33">
        <v>0</v>
      </c>
      <c r="H59" s="34">
        <v>0</v>
      </c>
      <c r="I59" s="32">
        <v>32</v>
      </c>
      <c r="J59" s="33">
        <v>28</v>
      </c>
      <c r="K59" s="33">
        <v>0</v>
      </c>
      <c r="L59" s="33">
        <v>4</v>
      </c>
      <c r="M59" s="34">
        <v>2</v>
      </c>
      <c r="N59" s="32">
        <v>32</v>
      </c>
      <c r="O59" s="32">
        <v>0</v>
      </c>
      <c r="P59" s="32">
        <v>28</v>
      </c>
      <c r="Q59" s="32">
        <v>0</v>
      </c>
      <c r="R59" s="32">
        <v>0</v>
      </c>
      <c r="S59" s="32">
        <v>0</v>
      </c>
      <c r="T59" s="32">
        <v>4</v>
      </c>
      <c r="U59" s="32">
        <v>0</v>
      </c>
    </row>
    <row r="60" customHeight="1" spans="1:21">
      <c r="A60" s="30" t="s">
        <v>2258</v>
      </c>
      <c r="B60" s="31" t="s">
        <v>1141</v>
      </c>
      <c r="C60" s="32">
        <v>154</v>
      </c>
      <c r="D60" s="33">
        <v>0</v>
      </c>
      <c r="E60" s="33">
        <v>154</v>
      </c>
      <c r="F60" s="33">
        <v>0</v>
      </c>
      <c r="G60" s="33">
        <v>0</v>
      </c>
      <c r="H60" s="34">
        <v>0</v>
      </c>
      <c r="I60" s="32">
        <v>143</v>
      </c>
      <c r="J60" s="33">
        <v>133</v>
      </c>
      <c r="K60" s="33">
        <v>0</v>
      </c>
      <c r="L60" s="33">
        <v>10</v>
      </c>
      <c r="M60" s="34">
        <v>1</v>
      </c>
      <c r="N60" s="32">
        <v>143</v>
      </c>
      <c r="O60" s="32">
        <v>0</v>
      </c>
      <c r="P60" s="32">
        <v>133</v>
      </c>
      <c r="Q60" s="32">
        <v>0</v>
      </c>
      <c r="R60" s="32">
        <v>0</v>
      </c>
      <c r="S60" s="32">
        <v>0</v>
      </c>
      <c r="T60" s="32">
        <v>10</v>
      </c>
      <c r="U60" s="32">
        <v>0</v>
      </c>
    </row>
    <row r="61" customHeight="1" spans="1:21">
      <c r="A61" s="30" t="s">
        <v>2259</v>
      </c>
      <c r="B61" s="31" t="s">
        <v>1142</v>
      </c>
      <c r="C61" s="32">
        <v>304</v>
      </c>
      <c r="D61" s="33">
        <v>0</v>
      </c>
      <c r="E61" s="33">
        <v>304</v>
      </c>
      <c r="F61" s="33">
        <v>0</v>
      </c>
      <c r="G61" s="33">
        <v>0</v>
      </c>
      <c r="H61" s="34">
        <v>0</v>
      </c>
      <c r="I61" s="32">
        <v>448</v>
      </c>
      <c r="J61" s="33">
        <v>323</v>
      </c>
      <c r="K61" s="33">
        <v>0</v>
      </c>
      <c r="L61" s="33">
        <v>125</v>
      </c>
      <c r="M61" s="34">
        <v>5</v>
      </c>
      <c r="N61" s="32">
        <v>448</v>
      </c>
      <c r="O61" s="32">
        <v>0</v>
      </c>
      <c r="P61" s="32">
        <v>323</v>
      </c>
      <c r="Q61" s="32">
        <v>0</v>
      </c>
      <c r="R61" s="32">
        <v>0</v>
      </c>
      <c r="S61" s="32">
        <v>0</v>
      </c>
      <c r="T61" s="32">
        <v>125</v>
      </c>
      <c r="U61" s="32">
        <v>0</v>
      </c>
    </row>
    <row r="62" customHeight="1" spans="1:21">
      <c r="A62" s="30" t="s">
        <v>2260</v>
      </c>
      <c r="B62" s="31" t="s">
        <v>1143</v>
      </c>
      <c r="C62" s="32">
        <v>177</v>
      </c>
      <c r="D62" s="33">
        <v>0</v>
      </c>
      <c r="E62" s="33">
        <v>177</v>
      </c>
      <c r="F62" s="33">
        <v>0</v>
      </c>
      <c r="G62" s="33">
        <v>0</v>
      </c>
      <c r="H62" s="34">
        <v>0</v>
      </c>
      <c r="I62" s="32">
        <v>253</v>
      </c>
      <c r="J62" s="33">
        <v>184</v>
      </c>
      <c r="K62" s="33">
        <v>0</v>
      </c>
      <c r="L62" s="33">
        <v>69</v>
      </c>
      <c r="M62" s="34">
        <v>6</v>
      </c>
      <c r="N62" s="32">
        <v>253</v>
      </c>
      <c r="O62" s="32">
        <v>0</v>
      </c>
      <c r="P62" s="32">
        <v>184</v>
      </c>
      <c r="Q62" s="32">
        <v>0</v>
      </c>
      <c r="R62" s="32">
        <v>0</v>
      </c>
      <c r="S62" s="32">
        <v>0</v>
      </c>
      <c r="T62" s="32">
        <v>69</v>
      </c>
      <c r="U62" s="32">
        <v>0</v>
      </c>
    </row>
    <row r="63" customHeight="1" spans="1:21">
      <c r="A63" s="30" t="s">
        <v>2261</v>
      </c>
      <c r="B63" s="31" t="s">
        <v>1144</v>
      </c>
      <c r="C63" s="32">
        <v>307</v>
      </c>
      <c r="D63" s="33">
        <v>0</v>
      </c>
      <c r="E63" s="33">
        <v>307</v>
      </c>
      <c r="F63" s="33">
        <v>0</v>
      </c>
      <c r="G63" s="33">
        <v>0</v>
      </c>
      <c r="H63" s="34">
        <v>0</v>
      </c>
      <c r="I63" s="32">
        <v>401</v>
      </c>
      <c r="J63" s="33">
        <v>307</v>
      </c>
      <c r="K63" s="33">
        <v>0</v>
      </c>
      <c r="L63" s="33">
        <v>94</v>
      </c>
      <c r="M63" s="34">
        <v>15</v>
      </c>
      <c r="N63" s="32">
        <v>401</v>
      </c>
      <c r="O63" s="32">
        <v>0</v>
      </c>
      <c r="P63" s="32">
        <v>307</v>
      </c>
      <c r="Q63" s="32">
        <v>0</v>
      </c>
      <c r="R63" s="32">
        <v>0</v>
      </c>
      <c r="S63" s="32">
        <v>0</v>
      </c>
      <c r="T63" s="32">
        <v>94</v>
      </c>
      <c r="U63" s="32">
        <v>0</v>
      </c>
    </row>
    <row r="64" customHeight="1" spans="1:21">
      <c r="A64" s="30" t="s">
        <v>2262</v>
      </c>
      <c r="B64" s="31" t="s">
        <v>1145</v>
      </c>
      <c r="C64" s="32">
        <v>260</v>
      </c>
      <c r="D64" s="33">
        <v>0</v>
      </c>
      <c r="E64" s="33">
        <v>260</v>
      </c>
      <c r="F64" s="33">
        <v>0</v>
      </c>
      <c r="G64" s="33">
        <v>0</v>
      </c>
      <c r="H64" s="34">
        <v>0</v>
      </c>
      <c r="I64" s="32">
        <v>327</v>
      </c>
      <c r="J64" s="33">
        <v>243</v>
      </c>
      <c r="K64" s="33">
        <v>0</v>
      </c>
      <c r="L64" s="33">
        <v>84</v>
      </c>
      <c r="M64" s="34">
        <v>4</v>
      </c>
      <c r="N64" s="32">
        <v>327</v>
      </c>
      <c r="O64" s="32">
        <v>0</v>
      </c>
      <c r="P64" s="32">
        <v>243</v>
      </c>
      <c r="Q64" s="32">
        <v>0</v>
      </c>
      <c r="R64" s="32">
        <v>0</v>
      </c>
      <c r="S64" s="32">
        <v>0</v>
      </c>
      <c r="T64" s="32">
        <v>84</v>
      </c>
      <c r="U64" s="32">
        <v>0</v>
      </c>
    </row>
    <row r="65" customHeight="1" spans="1:21">
      <c r="A65" s="30" t="s">
        <v>2263</v>
      </c>
      <c r="B65" s="31" t="s">
        <v>1146</v>
      </c>
      <c r="C65" s="32">
        <v>211</v>
      </c>
      <c r="D65" s="33">
        <v>0</v>
      </c>
      <c r="E65" s="33">
        <v>211</v>
      </c>
      <c r="F65" s="33">
        <v>0</v>
      </c>
      <c r="G65" s="33">
        <v>0</v>
      </c>
      <c r="H65" s="34">
        <v>0</v>
      </c>
      <c r="I65" s="32">
        <v>330</v>
      </c>
      <c r="J65" s="33">
        <v>209</v>
      </c>
      <c r="K65" s="33">
        <v>0</v>
      </c>
      <c r="L65" s="33">
        <v>121</v>
      </c>
      <c r="M65" s="34">
        <v>14</v>
      </c>
      <c r="N65" s="32">
        <v>330</v>
      </c>
      <c r="O65" s="32">
        <v>0</v>
      </c>
      <c r="P65" s="32">
        <v>209</v>
      </c>
      <c r="Q65" s="32">
        <v>0</v>
      </c>
      <c r="R65" s="32">
        <v>0</v>
      </c>
      <c r="S65" s="32">
        <v>0</v>
      </c>
      <c r="T65" s="32">
        <v>121</v>
      </c>
      <c r="U65" s="32">
        <v>0</v>
      </c>
    </row>
    <row r="66" customHeight="1" spans="1:21">
      <c r="A66" s="30" t="s">
        <v>2264</v>
      </c>
      <c r="B66" s="31" t="s">
        <v>1147</v>
      </c>
      <c r="C66" s="32">
        <v>150</v>
      </c>
      <c r="D66" s="33">
        <v>0</v>
      </c>
      <c r="E66" s="33">
        <v>150</v>
      </c>
      <c r="F66" s="33">
        <v>0</v>
      </c>
      <c r="G66" s="33">
        <v>0</v>
      </c>
      <c r="H66" s="34">
        <v>0</v>
      </c>
      <c r="I66" s="32">
        <v>170</v>
      </c>
      <c r="J66" s="33">
        <v>133</v>
      </c>
      <c r="K66" s="33">
        <v>0</v>
      </c>
      <c r="L66" s="33">
        <v>37</v>
      </c>
      <c r="M66" s="34">
        <v>7</v>
      </c>
      <c r="N66" s="32">
        <v>170</v>
      </c>
      <c r="O66" s="32">
        <v>0</v>
      </c>
      <c r="P66" s="32">
        <v>133</v>
      </c>
      <c r="Q66" s="32">
        <v>0</v>
      </c>
      <c r="R66" s="32">
        <v>0</v>
      </c>
      <c r="S66" s="32">
        <v>0</v>
      </c>
      <c r="T66" s="32">
        <v>37</v>
      </c>
      <c r="U66" s="32">
        <v>0</v>
      </c>
    </row>
    <row r="67" customHeight="1" spans="1:21">
      <c r="A67" s="30" t="s">
        <v>2265</v>
      </c>
      <c r="B67" s="31" t="s">
        <v>1148</v>
      </c>
      <c r="C67" s="32">
        <v>35</v>
      </c>
      <c r="D67" s="33">
        <v>0</v>
      </c>
      <c r="E67" s="33">
        <v>35</v>
      </c>
      <c r="F67" s="33">
        <v>0</v>
      </c>
      <c r="G67" s="33">
        <v>0</v>
      </c>
      <c r="H67" s="34">
        <v>0</v>
      </c>
      <c r="I67" s="32">
        <v>45</v>
      </c>
      <c r="J67" s="33">
        <v>26</v>
      </c>
      <c r="K67" s="33">
        <v>0</v>
      </c>
      <c r="L67" s="33">
        <v>19</v>
      </c>
      <c r="M67" s="34">
        <v>3</v>
      </c>
      <c r="N67" s="32">
        <v>45</v>
      </c>
      <c r="O67" s="32">
        <v>0</v>
      </c>
      <c r="P67" s="32">
        <v>26</v>
      </c>
      <c r="Q67" s="32">
        <v>0</v>
      </c>
      <c r="R67" s="32">
        <v>0</v>
      </c>
      <c r="S67" s="32">
        <v>0</v>
      </c>
      <c r="T67" s="32">
        <v>19</v>
      </c>
      <c r="U67" s="32">
        <v>0</v>
      </c>
    </row>
    <row r="68" customHeight="1" spans="1:21">
      <c r="A68" s="30" t="s">
        <v>2266</v>
      </c>
      <c r="B68" s="31" t="s">
        <v>1149</v>
      </c>
      <c r="C68" s="32">
        <v>55</v>
      </c>
      <c r="D68" s="33">
        <v>0</v>
      </c>
      <c r="E68" s="33">
        <v>54</v>
      </c>
      <c r="F68" s="33">
        <v>0</v>
      </c>
      <c r="G68" s="33">
        <v>0</v>
      </c>
      <c r="H68" s="34">
        <v>1</v>
      </c>
      <c r="I68" s="32">
        <v>94</v>
      </c>
      <c r="J68" s="33">
        <v>55</v>
      </c>
      <c r="K68" s="33">
        <v>0</v>
      </c>
      <c r="L68" s="33">
        <v>39</v>
      </c>
      <c r="M68" s="34">
        <v>0</v>
      </c>
      <c r="N68" s="32">
        <v>94</v>
      </c>
      <c r="O68" s="32">
        <v>0</v>
      </c>
      <c r="P68" s="32">
        <v>55</v>
      </c>
      <c r="Q68" s="32">
        <v>0</v>
      </c>
      <c r="R68" s="32">
        <v>0</v>
      </c>
      <c r="S68" s="32">
        <v>0</v>
      </c>
      <c r="T68" s="32">
        <v>39</v>
      </c>
      <c r="U68" s="32">
        <v>0</v>
      </c>
    </row>
    <row r="69" customHeight="1" spans="1:21">
      <c r="A69" s="30" t="s">
        <v>2267</v>
      </c>
      <c r="B69" s="31" t="s">
        <v>1150</v>
      </c>
      <c r="C69" s="32">
        <v>25</v>
      </c>
      <c r="D69" s="33">
        <v>0</v>
      </c>
      <c r="E69" s="33">
        <v>25</v>
      </c>
      <c r="F69" s="33">
        <v>0</v>
      </c>
      <c r="G69" s="33">
        <v>0</v>
      </c>
      <c r="H69" s="34">
        <v>0</v>
      </c>
      <c r="I69" s="32">
        <v>38</v>
      </c>
      <c r="J69" s="33">
        <v>25</v>
      </c>
      <c r="K69" s="33">
        <v>0</v>
      </c>
      <c r="L69" s="33">
        <v>13</v>
      </c>
      <c r="M69" s="34">
        <v>0</v>
      </c>
      <c r="N69" s="32">
        <v>38</v>
      </c>
      <c r="O69" s="32">
        <v>0</v>
      </c>
      <c r="P69" s="32">
        <v>25</v>
      </c>
      <c r="Q69" s="32">
        <v>0</v>
      </c>
      <c r="R69" s="32">
        <v>0</v>
      </c>
      <c r="S69" s="32">
        <v>0</v>
      </c>
      <c r="T69" s="32">
        <v>13</v>
      </c>
      <c r="U69" s="32">
        <v>0</v>
      </c>
    </row>
    <row r="70" customHeight="1" spans="1:21">
      <c r="A70" s="30" t="s">
        <v>2268</v>
      </c>
      <c r="B70" s="31" t="s">
        <v>1151</v>
      </c>
      <c r="C70" s="32">
        <v>187</v>
      </c>
      <c r="D70" s="33">
        <v>0</v>
      </c>
      <c r="E70" s="33">
        <v>187</v>
      </c>
      <c r="F70" s="33">
        <v>0</v>
      </c>
      <c r="G70" s="33">
        <v>0</v>
      </c>
      <c r="H70" s="34">
        <v>0</v>
      </c>
      <c r="I70" s="32">
        <v>322</v>
      </c>
      <c r="J70" s="33">
        <v>184</v>
      </c>
      <c r="K70" s="33">
        <v>0</v>
      </c>
      <c r="L70" s="33">
        <v>138</v>
      </c>
      <c r="M70" s="34">
        <v>40</v>
      </c>
      <c r="N70" s="32">
        <v>322</v>
      </c>
      <c r="O70" s="32">
        <v>0</v>
      </c>
      <c r="P70" s="32">
        <v>184</v>
      </c>
      <c r="Q70" s="32">
        <v>0</v>
      </c>
      <c r="R70" s="32">
        <v>0</v>
      </c>
      <c r="S70" s="32">
        <v>0</v>
      </c>
      <c r="T70" s="32">
        <v>138</v>
      </c>
      <c r="U70" s="32">
        <v>0</v>
      </c>
    </row>
    <row r="71" customHeight="1" spans="1:21">
      <c r="A71" s="30" t="s">
        <v>2269</v>
      </c>
      <c r="B71" s="31" t="s">
        <v>1152</v>
      </c>
      <c r="C71" s="32">
        <v>403</v>
      </c>
      <c r="D71" s="33">
        <v>0</v>
      </c>
      <c r="E71" s="33">
        <v>403</v>
      </c>
      <c r="F71" s="33">
        <v>0</v>
      </c>
      <c r="G71" s="33">
        <v>0</v>
      </c>
      <c r="H71" s="34">
        <v>0</v>
      </c>
      <c r="I71" s="32">
        <v>784</v>
      </c>
      <c r="J71" s="33">
        <v>399</v>
      </c>
      <c r="K71" s="33">
        <v>0</v>
      </c>
      <c r="L71" s="33">
        <v>385</v>
      </c>
      <c r="M71" s="34">
        <v>110</v>
      </c>
      <c r="N71" s="32">
        <v>784</v>
      </c>
      <c r="O71" s="32">
        <v>0</v>
      </c>
      <c r="P71" s="32">
        <v>399</v>
      </c>
      <c r="Q71" s="32">
        <v>0</v>
      </c>
      <c r="R71" s="32">
        <v>0</v>
      </c>
      <c r="S71" s="32">
        <v>0</v>
      </c>
      <c r="T71" s="32">
        <v>385</v>
      </c>
      <c r="U71" s="32">
        <v>0</v>
      </c>
    </row>
    <row r="72" customHeight="1" spans="1:21">
      <c r="A72" s="30" t="s">
        <v>2270</v>
      </c>
      <c r="B72" s="31" t="s">
        <v>1153</v>
      </c>
      <c r="C72" s="32">
        <v>262</v>
      </c>
      <c r="D72" s="33">
        <v>0</v>
      </c>
      <c r="E72" s="33">
        <v>262</v>
      </c>
      <c r="F72" s="33">
        <v>0</v>
      </c>
      <c r="G72" s="33">
        <v>0</v>
      </c>
      <c r="H72" s="34">
        <v>0</v>
      </c>
      <c r="I72" s="32">
        <v>534</v>
      </c>
      <c r="J72" s="33">
        <v>242</v>
      </c>
      <c r="K72" s="33">
        <v>0</v>
      </c>
      <c r="L72" s="33">
        <v>292</v>
      </c>
      <c r="M72" s="34">
        <v>76</v>
      </c>
      <c r="N72" s="32">
        <v>534</v>
      </c>
      <c r="O72" s="32">
        <v>0</v>
      </c>
      <c r="P72" s="32">
        <v>242</v>
      </c>
      <c r="Q72" s="32">
        <v>0</v>
      </c>
      <c r="R72" s="32">
        <v>0</v>
      </c>
      <c r="S72" s="32">
        <v>0</v>
      </c>
      <c r="T72" s="32">
        <v>292</v>
      </c>
      <c r="U72" s="32">
        <v>0</v>
      </c>
    </row>
    <row r="73" customHeight="1" spans="1:21">
      <c r="A73" s="30" t="s">
        <v>2271</v>
      </c>
      <c r="B73" s="31" t="s">
        <v>1154</v>
      </c>
      <c r="C73" s="32">
        <v>252</v>
      </c>
      <c r="D73" s="33">
        <v>0</v>
      </c>
      <c r="E73" s="33">
        <v>252</v>
      </c>
      <c r="F73" s="33">
        <v>0</v>
      </c>
      <c r="G73" s="33">
        <v>0</v>
      </c>
      <c r="H73" s="34">
        <v>0</v>
      </c>
      <c r="I73" s="32">
        <v>509</v>
      </c>
      <c r="J73" s="33">
        <v>252</v>
      </c>
      <c r="K73" s="33">
        <v>1</v>
      </c>
      <c r="L73" s="33">
        <v>256</v>
      </c>
      <c r="M73" s="34">
        <v>36</v>
      </c>
      <c r="N73" s="32">
        <v>509</v>
      </c>
      <c r="O73" s="32">
        <v>0</v>
      </c>
      <c r="P73" s="32">
        <v>252</v>
      </c>
      <c r="Q73" s="32">
        <v>0</v>
      </c>
      <c r="R73" s="32">
        <v>1</v>
      </c>
      <c r="S73" s="32">
        <v>0</v>
      </c>
      <c r="T73" s="32">
        <v>256</v>
      </c>
      <c r="U73" s="32">
        <v>0</v>
      </c>
    </row>
    <row r="74" customHeight="1" spans="1:21">
      <c r="A74" s="30" t="s">
        <v>2272</v>
      </c>
      <c r="B74" s="31" t="s">
        <v>1155</v>
      </c>
      <c r="C74" s="32">
        <v>198</v>
      </c>
      <c r="D74" s="33">
        <v>0</v>
      </c>
      <c r="E74" s="33">
        <v>198</v>
      </c>
      <c r="F74" s="33">
        <v>0</v>
      </c>
      <c r="G74" s="33">
        <v>0</v>
      </c>
      <c r="H74" s="34">
        <v>0</v>
      </c>
      <c r="I74" s="32">
        <v>517</v>
      </c>
      <c r="J74" s="33">
        <v>246</v>
      </c>
      <c r="K74" s="33">
        <v>0</v>
      </c>
      <c r="L74" s="33">
        <v>271</v>
      </c>
      <c r="M74" s="34">
        <v>64</v>
      </c>
      <c r="N74" s="32">
        <v>517</v>
      </c>
      <c r="O74" s="32">
        <v>0</v>
      </c>
      <c r="P74" s="32">
        <v>246</v>
      </c>
      <c r="Q74" s="32">
        <v>0</v>
      </c>
      <c r="R74" s="32">
        <v>0</v>
      </c>
      <c r="S74" s="32">
        <v>0</v>
      </c>
      <c r="T74" s="32">
        <v>271</v>
      </c>
      <c r="U74" s="32">
        <v>0</v>
      </c>
    </row>
    <row r="75" customHeight="1" spans="1:21">
      <c r="A75" s="30" t="s">
        <v>2273</v>
      </c>
      <c r="B75" s="31" t="s">
        <v>1156</v>
      </c>
      <c r="C75" s="32">
        <v>188</v>
      </c>
      <c r="D75" s="33">
        <v>0</v>
      </c>
      <c r="E75" s="33">
        <v>187</v>
      </c>
      <c r="F75" s="33">
        <v>0</v>
      </c>
      <c r="G75" s="33">
        <v>0</v>
      </c>
      <c r="H75" s="34">
        <v>1</v>
      </c>
      <c r="I75" s="32">
        <v>335</v>
      </c>
      <c r="J75" s="33">
        <v>188</v>
      </c>
      <c r="K75" s="33">
        <v>0</v>
      </c>
      <c r="L75" s="33">
        <v>147</v>
      </c>
      <c r="M75" s="34">
        <v>29</v>
      </c>
      <c r="N75" s="32">
        <v>335</v>
      </c>
      <c r="O75" s="32">
        <v>0</v>
      </c>
      <c r="P75" s="32">
        <v>188</v>
      </c>
      <c r="Q75" s="32">
        <v>0</v>
      </c>
      <c r="R75" s="32">
        <v>0</v>
      </c>
      <c r="S75" s="32">
        <v>0</v>
      </c>
      <c r="T75" s="32">
        <v>147</v>
      </c>
      <c r="U75" s="32">
        <v>0</v>
      </c>
    </row>
    <row r="76" customHeight="1" spans="1:21">
      <c r="A76" s="30" t="s">
        <v>2274</v>
      </c>
      <c r="B76" s="31" t="s">
        <v>1157</v>
      </c>
      <c r="C76" s="32">
        <v>239</v>
      </c>
      <c r="D76" s="33">
        <v>0</v>
      </c>
      <c r="E76" s="33">
        <v>239</v>
      </c>
      <c r="F76" s="33">
        <v>0</v>
      </c>
      <c r="G76" s="33">
        <v>0</v>
      </c>
      <c r="H76" s="34">
        <v>0</v>
      </c>
      <c r="I76" s="32">
        <v>477</v>
      </c>
      <c r="J76" s="33">
        <v>239</v>
      </c>
      <c r="K76" s="33">
        <v>1</v>
      </c>
      <c r="L76" s="33">
        <v>237</v>
      </c>
      <c r="M76" s="34">
        <v>40</v>
      </c>
      <c r="N76" s="32">
        <v>477</v>
      </c>
      <c r="O76" s="32">
        <v>0</v>
      </c>
      <c r="P76" s="32">
        <v>239</v>
      </c>
      <c r="Q76" s="32">
        <v>0</v>
      </c>
      <c r="R76" s="32">
        <v>1</v>
      </c>
      <c r="S76" s="32">
        <v>0</v>
      </c>
      <c r="T76" s="32">
        <v>237</v>
      </c>
      <c r="U76" s="32">
        <v>0</v>
      </c>
    </row>
    <row r="77" customHeight="1" spans="1:21">
      <c r="A77" s="30" t="s">
        <v>2275</v>
      </c>
      <c r="B77" s="31" t="s">
        <v>1158</v>
      </c>
      <c r="C77" s="32">
        <v>332</v>
      </c>
      <c r="D77" s="33">
        <v>0</v>
      </c>
      <c r="E77" s="33">
        <v>332</v>
      </c>
      <c r="F77" s="33">
        <v>0</v>
      </c>
      <c r="G77" s="33">
        <v>0</v>
      </c>
      <c r="H77" s="34">
        <v>0</v>
      </c>
      <c r="I77" s="32">
        <v>668</v>
      </c>
      <c r="J77" s="33">
        <v>319</v>
      </c>
      <c r="K77" s="33">
        <v>3</v>
      </c>
      <c r="L77" s="33">
        <v>346</v>
      </c>
      <c r="M77" s="34">
        <v>100</v>
      </c>
      <c r="N77" s="32">
        <v>668</v>
      </c>
      <c r="O77" s="32">
        <v>0</v>
      </c>
      <c r="P77" s="32">
        <v>319</v>
      </c>
      <c r="Q77" s="32">
        <v>0</v>
      </c>
      <c r="R77" s="32">
        <v>3</v>
      </c>
      <c r="S77" s="32">
        <v>0</v>
      </c>
      <c r="T77" s="32">
        <v>346</v>
      </c>
      <c r="U77" s="32">
        <v>0</v>
      </c>
    </row>
    <row r="78" customHeight="1" spans="1:21">
      <c r="A78" s="30" t="s">
        <v>2276</v>
      </c>
      <c r="B78" s="31" t="s">
        <v>1159</v>
      </c>
      <c r="C78" s="32">
        <v>150</v>
      </c>
      <c r="D78" s="33">
        <v>0</v>
      </c>
      <c r="E78" s="33">
        <v>150</v>
      </c>
      <c r="F78" s="33">
        <v>0</v>
      </c>
      <c r="G78" s="33">
        <v>0</v>
      </c>
      <c r="H78" s="34">
        <v>0</v>
      </c>
      <c r="I78" s="32">
        <v>332</v>
      </c>
      <c r="J78" s="33">
        <v>171</v>
      </c>
      <c r="K78" s="33">
        <v>0</v>
      </c>
      <c r="L78" s="33">
        <v>161</v>
      </c>
      <c r="M78" s="34">
        <v>9</v>
      </c>
      <c r="N78" s="32">
        <v>332</v>
      </c>
      <c r="O78" s="32">
        <v>0</v>
      </c>
      <c r="P78" s="32">
        <v>171</v>
      </c>
      <c r="Q78" s="32">
        <v>0</v>
      </c>
      <c r="R78" s="32">
        <v>0</v>
      </c>
      <c r="S78" s="32">
        <v>0</v>
      </c>
      <c r="T78" s="32">
        <v>161</v>
      </c>
      <c r="U78" s="32">
        <v>0</v>
      </c>
    </row>
    <row r="79" customHeight="1" spans="1:21">
      <c r="A79" s="30" t="s">
        <v>2277</v>
      </c>
      <c r="B79" s="31" t="s">
        <v>1160</v>
      </c>
      <c r="C79" s="32">
        <v>200</v>
      </c>
      <c r="D79" s="33">
        <v>0</v>
      </c>
      <c r="E79" s="33">
        <v>200</v>
      </c>
      <c r="F79" s="33">
        <v>0</v>
      </c>
      <c r="G79" s="33">
        <v>0</v>
      </c>
      <c r="H79" s="34">
        <v>0</v>
      </c>
      <c r="I79" s="32">
        <v>369</v>
      </c>
      <c r="J79" s="33">
        <v>208</v>
      </c>
      <c r="K79" s="33">
        <v>0</v>
      </c>
      <c r="L79" s="33">
        <v>161</v>
      </c>
      <c r="M79" s="34">
        <v>54</v>
      </c>
      <c r="N79" s="32">
        <v>369</v>
      </c>
      <c r="O79" s="32">
        <v>0</v>
      </c>
      <c r="P79" s="32">
        <v>208</v>
      </c>
      <c r="Q79" s="32">
        <v>0</v>
      </c>
      <c r="R79" s="32">
        <v>0</v>
      </c>
      <c r="S79" s="32">
        <v>0</v>
      </c>
      <c r="T79" s="32">
        <v>161</v>
      </c>
      <c r="U79" s="32">
        <v>0</v>
      </c>
    </row>
    <row r="80" customHeight="1" spans="1:21">
      <c r="A80" s="30" t="s">
        <v>2278</v>
      </c>
      <c r="B80" s="31" t="s">
        <v>1161</v>
      </c>
      <c r="C80" s="32">
        <v>350</v>
      </c>
      <c r="D80" s="33">
        <v>0</v>
      </c>
      <c r="E80" s="33">
        <v>350</v>
      </c>
      <c r="F80" s="33">
        <v>0</v>
      </c>
      <c r="G80" s="33">
        <v>0</v>
      </c>
      <c r="H80" s="34">
        <v>0</v>
      </c>
      <c r="I80" s="32">
        <v>627</v>
      </c>
      <c r="J80" s="33">
        <v>350</v>
      </c>
      <c r="K80" s="33">
        <v>0</v>
      </c>
      <c r="L80" s="33">
        <v>277</v>
      </c>
      <c r="M80" s="34">
        <v>56</v>
      </c>
      <c r="N80" s="32">
        <v>627</v>
      </c>
      <c r="O80" s="32">
        <v>0</v>
      </c>
      <c r="P80" s="32">
        <v>350</v>
      </c>
      <c r="Q80" s="32">
        <v>0</v>
      </c>
      <c r="R80" s="32">
        <v>0</v>
      </c>
      <c r="S80" s="32">
        <v>0</v>
      </c>
      <c r="T80" s="32">
        <v>277</v>
      </c>
      <c r="U80" s="32">
        <v>0</v>
      </c>
    </row>
    <row r="81" customHeight="1" spans="1:21">
      <c r="A81" s="30" t="s">
        <v>2279</v>
      </c>
      <c r="B81" s="31" t="s">
        <v>1162</v>
      </c>
      <c r="C81" s="32">
        <v>241</v>
      </c>
      <c r="D81" s="33">
        <v>0</v>
      </c>
      <c r="E81" s="33">
        <v>240</v>
      </c>
      <c r="F81" s="33">
        <v>0</v>
      </c>
      <c r="G81" s="33">
        <v>0</v>
      </c>
      <c r="H81" s="34">
        <v>1</v>
      </c>
      <c r="I81" s="32">
        <v>446</v>
      </c>
      <c r="J81" s="33">
        <v>241</v>
      </c>
      <c r="K81" s="33">
        <v>0</v>
      </c>
      <c r="L81" s="33">
        <v>205</v>
      </c>
      <c r="M81" s="34">
        <v>55</v>
      </c>
      <c r="N81" s="32">
        <v>446</v>
      </c>
      <c r="O81" s="32">
        <v>0</v>
      </c>
      <c r="P81" s="32">
        <v>241</v>
      </c>
      <c r="Q81" s="32">
        <v>0</v>
      </c>
      <c r="R81" s="32">
        <v>0</v>
      </c>
      <c r="S81" s="32">
        <v>0</v>
      </c>
      <c r="T81" s="32">
        <v>205</v>
      </c>
      <c r="U81" s="32">
        <v>0</v>
      </c>
    </row>
    <row r="82" customHeight="1" spans="1:21">
      <c r="A82" s="30" t="s">
        <v>2280</v>
      </c>
      <c r="B82" s="31" t="s">
        <v>1163</v>
      </c>
      <c r="C82" s="32">
        <v>15</v>
      </c>
      <c r="D82" s="33">
        <v>0</v>
      </c>
      <c r="E82" s="33">
        <v>15</v>
      </c>
      <c r="F82" s="33">
        <v>0</v>
      </c>
      <c r="G82" s="33">
        <v>0</v>
      </c>
      <c r="H82" s="34">
        <v>0</v>
      </c>
      <c r="I82" s="32">
        <v>20</v>
      </c>
      <c r="J82" s="33">
        <v>12</v>
      </c>
      <c r="K82" s="33">
        <v>0</v>
      </c>
      <c r="L82" s="33">
        <v>8</v>
      </c>
      <c r="M82" s="34">
        <v>7</v>
      </c>
      <c r="N82" s="32">
        <v>20</v>
      </c>
      <c r="O82" s="32">
        <v>0</v>
      </c>
      <c r="P82" s="32">
        <v>12</v>
      </c>
      <c r="Q82" s="32">
        <v>0</v>
      </c>
      <c r="R82" s="32">
        <v>0</v>
      </c>
      <c r="S82" s="32">
        <v>0</v>
      </c>
      <c r="T82" s="32">
        <v>8</v>
      </c>
      <c r="U82" s="32">
        <v>0</v>
      </c>
    </row>
    <row r="83" customHeight="1" spans="1:21">
      <c r="A83" s="30" t="s">
        <v>2281</v>
      </c>
      <c r="B83" s="31" t="s">
        <v>1164</v>
      </c>
      <c r="C83" s="32">
        <v>74</v>
      </c>
      <c r="D83" s="33">
        <v>0</v>
      </c>
      <c r="E83" s="33">
        <v>74</v>
      </c>
      <c r="F83" s="33">
        <v>0</v>
      </c>
      <c r="G83" s="33">
        <v>0</v>
      </c>
      <c r="H83" s="34">
        <v>0</v>
      </c>
      <c r="I83" s="32">
        <v>74</v>
      </c>
      <c r="J83" s="33">
        <v>74</v>
      </c>
      <c r="K83" s="33">
        <v>0</v>
      </c>
      <c r="L83" s="33">
        <v>0</v>
      </c>
      <c r="M83" s="34">
        <v>4</v>
      </c>
      <c r="N83" s="32">
        <v>74</v>
      </c>
      <c r="O83" s="32">
        <v>0</v>
      </c>
      <c r="P83" s="32">
        <v>74</v>
      </c>
      <c r="Q83" s="32">
        <v>0</v>
      </c>
      <c r="R83" s="32">
        <v>0</v>
      </c>
      <c r="S83" s="32">
        <v>0</v>
      </c>
      <c r="T83" s="32">
        <v>0</v>
      </c>
      <c r="U83" s="32">
        <v>0</v>
      </c>
    </row>
    <row r="84" customHeight="1" spans="1:21">
      <c r="A84" s="30" t="s">
        <v>2282</v>
      </c>
      <c r="B84" s="31" t="s">
        <v>1165</v>
      </c>
      <c r="C84" s="32">
        <v>64</v>
      </c>
      <c r="D84" s="33">
        <v>0</v>
      </c>
      <c r="E84" s="33">
        <v>63</v>
      </c>
      <c r="F84" s="33">
        <v>0</v>
      </c>
      <c r="G84" s="33">
        <v>0</v>
      </c>
      <c r="H84" s="34">
        <v>1</v>
      </c>
      <c r="I84" s="32">
        <v>97</v>
      </c>
      <c r="J84" s="33">
        <v>97</v>
      </c>
      <c r="K84" s="33">
        <v>0</v>
      </c>
      <c r="L84" s="33">
        <v>0</v>
      </c>
      <c r="M84" s="34">
        <v>4</v>
      </c>
      <c r="N84" s="32">
        <v>97</v>
      </c>
      <c r="O84" s="32">
        <v>0</v>
      </c>
      <c r="P84" s="32">
        <v>97</v>
      </c>
      <c r="Q84" s="32">
        <v>0</v>
      </c>
      <c r="R84" s="32">
        <v>0</v>
      </c>
      <c r="S84" s="32">
        <v>0</v>
      </c>
      <c r="T84" s="32">
        <v>0</v>
      </c>
      <c r="U84" s="32">
        <v>0</v>
      </c>
    </row>
    <row r="85" customHeight="1" spans="1:21">
      <c r="A85" s="30" t="s">
        <v>2283</v>
      </c>
      <c r="B85" s="31" t="s">
        <v>1166</v>
      </c>
      <c r="C85" s="32">
        <v>70</v>
      </c>
      <c r="D85" s="33">
        <v>0</v>
      </c>
      <c r="E85" s="33">
        <v>70</v>
      </c>
      <c r="F85" s="33">
        <v>0</v>
      </c>
      <c r="G85" s="33">
        <v>0</v>
      </c>
      <c r="H85" s="34">
        <v>0</v>
      </c>
      <c r="I85" s="32">
        <v>72</v>
      </c>
      <c r="J85" s="33">
        <v>60</v>
      </c>
      <c r="K85" s="33">
        <v>0</v>
      </c>
      <c r="L85" s="33">
        <v>12</v>
      </c>
      <c r="M85" s="34">
        <v>10</v>
      </c>
      <c r="N85" s="32">
        <v>72</v>
      </c>
      <c r="O85" s="32">
        <v>0</v>
      </c>
      <c r="P85" s="32">
        <v>60</v>
      </c>
      <c r="Q85" s="32">
        <v>0</v>
      </c>
      <c r="R85" s="32">
        <v>0</v>
      </c>
      <c r="S85" s="32">
        <v>0</v>
      </c>
      <c r="T85" s="32">
        <v>12</v>
      </c>
      <c r="U85" s="32">
        <v>0</v>
      </c>
    </row>
    <row r="86" customHeight="1" spans="1:21">
      <c r="A86" s="30" t="s">
        <v>2284</v>
      </c>
      <c r="B86" s="31" t="s">
        <v>1167</v>
      </c>
      <c r="C86" s="32">
        <v>65</v>
      </c>
      <c r="D86" s="33">
        <v>0</v>
      </c>
      <c r="E86" s="33">
        <v>65</v>
      </c>
      <c r="F86" s="33">
        <v>0</v>
      </c>
      <c r="G86" s="33">
        <v>0</v>
      </c>
      <c r="H86" s="34">
        <v>0</v>
      </c>
      <c r="I86" s="32">
        <v>42</v>
      </c>
      <c r="J86" s="33">
        <v>42</v>
      </c>
      <c r="K86" s="33">
        <v>0</v>
      </c>
      <c r="L86" s="33">
        <v>0</v>
      </c>
      <c r="M86" s="34">
        <v>0</v>
      </c>
      <c r="N86" s="32">
        <v>42</v>
      </c>
      <c r="O86" s="32">
        <v>0</v>
      </c>
      <c r="P86" s="32">
        <v>42</v>
      </c>
      <c r="Q86" s="32">
        <v>0</v>
      </c>
      <c r="R86" s="32">
        <v>0</v>
      </c>
      <c r="S86" s="32">
        <v>0</v>
      </c>
      <c r="T86" s="32">
        <v>0</v>
      </c>
      <c r="U86" s="32">
        <v>0</v>
      </c>
    </row>
    <row r="87" customHeight="1" spans="1:21">
      <c r="A87" s="30" t="s">
        <v>2285</v>
      </c>
      <c r="B87" s="31" t="s">
        <v>1168</v>
      </c>
      <c r="C87" s="32">
        <v>71</v>
      </c>
      <c r="D87" s="33">
        <v>0</v>
      </c>
      <c r="E87" s="33">
        <v>70</v>
      </c>
      <c r="F87" s="33">
        <v>0</v>
      </c>
      <c r="G87" s="33">
        <v>0</v>
      </c>
      <c r="H87" s="34">
        <v>1</v>
      </c>
      <c r="I87" s="32">
        <v>82</v>
      </c>
      <c r="J87" s="33">
        <v>71</v>
      </c>
      <c r="K87" s="33">
        <v>0</v>
      </c>
      <c r="L87" s="33">
        <v>11</v>
      </c>
      <c r="M87" s="34">
        <v>1</v>
      </c>
      <c r="N87" s="32">
        <v>82</v>
      </c>
      <c r="O87" s="32">
        <v>0</v>
      </c>
      <c r="P87" s="32">
        <v>71</v>
      </c>
      <c r="Q87" s="32">
        <v>0</v>
      </c>
      <c r="R87" s="32">
        <v>0</v>
      </c>
      <c r="S87" s="32">
        <v>0</v>
      </c>
      <c r="T87" s="32">
        <v>11</v>
      </c>
      <c r="U87" s="32">
        <v>0</v>
      </c>
    </row>
    <row r="88" customHeight="1" spans="1:21">
      <c r="A88" s="30" t="s">
        <v>2286</v>
      </c>
      <c r="B88" s="31" t="s">
        <v>1169</v>
      </c>
      <c r="C88" s="32">
        <v>99</v>
      </c>
      <c r="D88" s="33">
        <v>0</v>
      </c>
      <c r="E88" s="33">
        <v>99</v>
      </c>
      <c r="F88" s="33">
        <v>0</v>
      </c>
      <c r="G88" s="33">
        <v>0</v>
      </c>
      <c r="H88" s="34">
        <v>0</v>
      </c>
      <c r="I88" s="32">
        <v>104</v>
      </c>
      <c r="J88" s="33">
        <v>104</v>
      </c>
      <c r="K88" s="33">
        <v>0</v>
      </c>
      <c r="L88" s="33">
        <v>0</v>
      </c>
      <c r="M88" s="34">
        <v>0</v>
      </c>
      <c r="N88" s="32">
        <v>104</v>
      </c>
      <c r="O88" s="32">
        <v>0</v>
      </c>
      <c r="P88" s="32">
        <v>104</v>
      </c>
      <c r="Q88" s="32">
        <v>0</v>
      </c>
      <c r="R88" s="32">
        <v>0</v>
      </c>
      <c r="S88" s="32">
        <v>0</v>
      </c>
      <c r="T88" s="32">
        <v>0</v>
      </c>
      <c r="U88" s="32">
        <v>0</v>
      </c>
    </row>
    <row r="89" customHeight="1" spans="1:21">
      <c r="A89" s="30" t="s">
        <v>2287</v>
      </c>
      <c r="B89" s="31" t="s">
        <v>1170</v>
      </c>
      <c r="C89" s="32">
        <v>171</v>
      </c>
      <c r="D89" s="33">
        <v>0</v>
      </c>
      <c r="E89" s="33">
        <v>171</v>
      </c>
      <c r="F89" s="33">
        <v>0</v>
      </c>
      <c r="G89" s="33">
        <v>0</v>
      </c>
      <c r="H89" s="34">
        <v>0</v>
      </c>
      <c r="I89" s="32">
        <v>187</v>
      </c>
      <c r="J89" s="33">
        <v>187</v>
      </c>
      <c r="K89" s="33">
        <v>0</v>
      </c>
      <c r="L89" s="33">
        <v>0</v>
      </c>
      <c r="M89" s="34">
        <v>2</v>
      </c>
      <c r="N89" s="32">
        <v>187</v>
      </c>
      <c r="O89" s="32">
        <v>0</v>
      </c>
      <c r="P89" s="32">
        <v>187</v>
      </c>
      <c r="Q89" s="32">
        <v>0</v>
      </c>
      <c r="R89" s="32">
        <v>0</v>
      </c>
      <c r="S89" s="32">
        <v>0</v>
      </c>
      <c r="T89" s="32">
        <v>0</v>
      </c>
      <c r="U89" s="32">
        <v>0</v>
      </c>
    </row>
    <row r="90" customHeight="1" spans="1:21">
      <c r="A90" s="30" t="s">
        <v>2288</v>
      </c>
      <c r="B90" s="31" t="s">
        <v>1171</v>
      </c>
      <c r="C90" s="32">
        <v>23</v>
      </c>
      <c r="D90" s="33">
        <v>23</v>
      </c>
      <c r="E90" s="33">
        <v>0</v>
      </c>
      <c r="F90" s="33">
        <v>0</v>
      </c>
      <c r="G90" s="33">
        <v>0</v>
      </c>
      <c r="H90" s="34">
        <v>0</v>
      </c>
      <c r="I90" s="32">
        <v>35</v>
      </c>
      <c r="J90" s="33">
        <v>18</v>
      </c>
      <c r="K90" s="33">
        <v>0</v>
      </c>
      <c r="L90" s="33">
        <v>17</v>
      </c>
      <c r="M90" s="34">
        <v>1</v>
      </c>
      <c r="N90" s="32">
        <v>35</v>
      </c>
      <c r="O90" s="32">
        <v>17</v>
      </c>
      <c r="P90" s="32">
        <v>18</v>
      </c>
      <c r="Q90" s="32">
        <v>0</v>
      </c>
      <c r="R90" s="32">
        <v>0</v>
      </c>
      <c r="S90" s="32">
        <v>0</v>
      </c>
      <c r="T90" s="32">
        <v>17</v>
      </c>
      <c r="U90" s="32">
        <v>17</v>
      </c>
    </row>
    <row r="91" customHeight="1" spans="1:21">
      <c r="A91" s="30" t="s">
        <v>2289</v>
      </c>
      <c r="B91" s="31" t="s">
        <v>1172</v>
      </c>
      <c r="C91" s="32">
        <v>8</v>
      </c>
      <c r="D91" s="33">
        <v>5</v>
      </c>
      <c r="E91" s="33">
        <v>2</v>
      </c>
      <c r="F91" s="33">
        <v>0</v>
      </c>
      <c r="G91" s="33">
        <v>0</v>
      </c>
      <c r="H91" s="34">
        <v>1</v>
      </c>
      <c r="I91" s="32">
        <v>21</v>
      </c>
      <c r="J91" s="33">
        <v>12</v>
      </c>
      <c r="K91" s="33">
        <v>0</v>
      </c>
      <c r="L91" s="33">
        <v>9</v>
      </c>
      <c r="M91" s="34">
        <v>0</v>
      </c>
      <c r="N91" s="32">
        <v>21</v>
      </c>
      <c r="O91" s="32">
        <v>0</v>
      </c>
      <c r="P91" s="32">
        <v>12</v>
      </c>
      <c r="Q91" s="32">
        <v>0</v>
      </c>
      <c r="R91" s="32">
        <v>0</v>
      </c>
      <c r="S91" s="32">
        <v>0</v>
      </c>
      <c r="T91" s="32">
        <v>9</v>
      </c>
      <c r="U91" s="32">
        <v>0</v>
      </c>
    </row>
    <row r="92" customHeight="1" spans="1:21">
      <c r="A92" s="30"/>
      <c r="B92" s="31" t="s">
        <v>1692</v>
      </c>
      <c r="C92" s="32">
        <v>533</v>
      </c>
      <c r="D92" s="33">
        <v>87</v>
      </c>
      <c r="E92" s="33">
        <v>417</v>
      </c>
      <c r="F92" s="33">
        <v>0</v>
      </c>
      <c r="G92" s="33">
        <v>16</v>
      </c>
      <c r="H92" s="34">
        <v>13</v>
      </c>
      <c r="I92" s="32">
        <v>707</v>
      </c>
      <c r="J92" s="33">
        <v>471</v>
      </c>
      <c r="K92" s="33">
        <v>1</v>
      </c>
      <c r="L92" s="33">
        <v>235</v>
      </c>
      <c r="M92" s="34">
        <v>31</v>
      </c>
      <c r="N92" s="32">
        <v>687</v>
      </c>
      <c r="O92" s="32">
        <v>0</v>
      </c>
      <c r="P92" s="32">
        <v>451</v>
      </c>
      <c r="Q92" s="32">
        <v>0</v>
      </c>
      <c r="R92" s="32">
        <v>1</v>
      </c>
      <c r="S92" s="32">
        <v>0</v>
      </c>
      <c r="T92" s="32">
        <v>235</v>
      </c>
      <c r="U92" s="32">
        <v>0</v>
      </c>
    </row>
    <row r="93" customHeight="1" spans="1:21">
      <c r="A93" s="30" t="s">
        <v>2290</v>
      </c>
      <c r="B93" s="31" t="s">
        <v>1173</v>
      </c>
      <c r="C93" s="32">
        <v>49</v>
      </c>
      <c r="D93" s="33">
        <v>45</v>
      </c>
      <c r="E93" s="33">
        <v>0</v>
      </c>
      <c r="F93" s="33">
        <v>0</v>
      </c>
      <c r="G93" s="33">
        <v>0</v>
      </c>
      <c r="H93" s="34">
        <v>4</v>
      </c>
      <c r="I93" s="32">
        <v>76</v>
      </c>
      <c r="J93" s="33">
        <v>50</v>
      </c>
      <c r="K93" s="33">
        <v>0</v>
      </c>
      <c r="L93" s="33">
        <v>26</v>
      </c>
      <c r="M93" s="34">
        <v>9</v>
      </c>
      <c r="N93" s="32">
        <v>76</v>
      </c>
      <c r="O93" s="32">
        <v>0</v>
      </c>
      <c r="P93" s="32">
        <v>50</v>
      </c>
      <c r="Q93" s="32">
        <v>0</v>
      </c>
      <c r="R93" s="32">
        <v>0</v>
      </c>
      <c r="S93" s="32">
        <v>0</v>
      </c>
      <c r="T93" s="32">
        <v>26</v>
      </c>
      <c r="U93" s="32">
        <v>0</v>
      </c>
    </row>
    <row r="94" customHeight="1" spans="1:21">
      <c r="A94" s="30" t="s">
        <v>2291</v>
      </c>
      <c r="B94" s="31" t="s">
        <v>1174</v>
      </c>
      <c r="C94" s="32">
        <v>83</v>
      </c>
      <c r="D94" s="33">
        <v>0</v>
      </c>
      <c r="E94" s="33">
        <v>83</v>
      </c>
      <c r="F94" s="33">
        <v>0</v>
      </c>
      <c r="G94" s="33">
        <v>0</v>
      </c>
      <c r="H94" s="34">
        <v>0</v>
      </c>
      <c r="I94" s="32">
        <v>102</v>
      </c>
      <c r="J94" s="33">
        <v>66</v>
      </c>
      <c r="K94" s="33">
        <v>0</v>
      </c>
      <c r="L94" s="33">
        <v>36</v>
      </c>
      <c r="M94" s="34">
        <v>2</v>
      </c>
      <c r="N94" s="32">
        <v>102</v>
      </c>
      <c r="O94" s="32">
        <v>0</v>
      </c>
      <c r="P94" s="32">
        <v>66</v>
      </c>
      <c r="Q94" s="32">
        <v>0</v>
      </c>
      <c r="R94" s="32">
        <v>0</v>
      </c>
      <c r="S94" s="32">
        <v>0</v>
      </c>
      <c r="T94" s="32">
        <v>36</v>
      </c>
      <c r="U94" s="32">
        <v>0</v>
      </c>
    </row>
    <row r="95" ht="19" customHeight="1" spans="1:21">
      <c r="A95" s="30" t="s">
        <v>2292</v>
      </c>
      <c r="B95" s="31" t="s">
        <v>1175</v>
      </c>
      <c r="C95" s="32">
        <v>13</v>
      </c>
      <c r="D95" s="33">
        <v>0</v>
      </c>
      <c r="E95" s="33">
        <v>13</v>
      </c>
      <c r="F95" s="33">
        <v>0</v>
      </c>
      <c r="G95" s="33">
        <v>0</v>
      </c>
      <c r="H95" s="34">
        <v>0</v>
      </c>
      <c r="I95" s="32">
        <v>15</v>
      </c>
      <c r="J95" s="33">
        <v>12</v>
      </c>
      <c r="K95" s="33">
        <v>0</v>
      </c>
      <c r="L95" s="33">
        <v>3</v>
      </c>
      <c r="M95" s="34">
        <v>0</v>
      </c>
      <c r="N95" s="32">
        <v>15</v>
      </c>
      <c r="O95" s="32">
        <v>0</v>
      </c>
      <c r="P95" s="32">
        <v>12</v>
      </c>
      <c r="Q95" s="32">
        <v>0</v>
      </c>
      <c r="R95" s="32">
        <v>0</v>
      </c>
      <c r="S95" s="32">
        <v>0</v>
      </c>
      <c r="T95" s="32">
        <v>3</v>
      </c>
      <c r="U95" s="32">
        <v>0</v>
      </c>
    </row>
    <row r="96" ht="17" customHeight="1" spans="1:21">
      <c r="A96" s="30" t="s">
        <v>2293</v>
      </c>
      <c r="B96" s="31" t="s">
        <v>1176</v>
      </c>
      <c r="C96" s="32">
        <v>22</v>
      </c>
      <c r="D96" s="33">
        <v>0</v>
      </c>
      <c r="E96" s="33">
        <v>20</v>
      </c>
      <c r="F96" s="33">
        <v>0</v>
      </c>
      <c r="G96" s="33">
        <v>0</v>
      </c>
      <c r="H96" s="34">
        <v>2</v>
      </c>
      <c r="I96" s="32">
        <v>34</v>
      </c>
      <c r="J96" s="33">
        <v>20</v>
      </c>
      <c r="K96" s="33">
        <v>0</v>
      </c>
      <c r="L96" s="33">
        <v>14</v>
      </c>
      <c r="M96" s="34">
        <v>0</v>
      </c>
      <c r="N96" s="32">
        <v>34</v>
      </c>
      <c r="O96" s="32">
        <v>0</v>
      </c>
      <c r="P96" s="32">
        <v>20</v>
      </c>
      <c r="Q96" s="32">
        <v>0</v>
      </c>
      <c r="R96" s="32">
        <v>0</v>
      </c>
      <c r="S96" s="32">
        <v>0</v>
      </c>
      <c r="T96" s="32">
        <v>14</v>
      </c>
      <c r="U96" s="32">
        <v>0</v>
      </c>
    </row>
    <row r="97" customHeight="1" spans="1:21">
      <c r="A97" s="30" t="s">
        <v>2294</v>
      </c>
      <c r="B97" s="31" t="s">
        <v>1177</v>
      </c>
      <c r="C97" s="32">
        <v>18</v>
      </c>
      <c r="D97" s="33">
        <v>8</v>
      </c>
      <c r="E97" s="33">
        <v>10</v>
      </c>
      <c r="F97" s="33">
        <v>0</v>
      </c>
      <c r="G97" s="33">
        <v>0</v>
      </c>
      <c r="H97" s="34">
        <v>0</v>
      </c>
      <c r="I97" s="32">
        <v>20</v>
      </c>
      <c r="J97" s="33">
        <v>15</v>
      </c>
      <c r="K97" s="33">
        <v>0</v>
      </c>
      <c r="L97" s="33">
        <v>5</v>
      </c>
      <c r="M97" s="34">
        <v>0</v>
      </c>
      <c r="N97" s="32">
        <v>20</v>
      </c>
      <c r="O97" s="32">
        <v>0</v>
      </c>
      <c r="P97" s="32">
        <v>15</v>
      </c>
      <c r="Q97" s="32">
        <v>0</v>
      </c>
      <c r="R97" s="32">
        <v>0</v>
      </c>
      <c r="S97" s="32">
        <v>0</v>
      </c>
      <c r="T97" s="32">
        <v>5</v>
      </c>
      <c r="U97" s="32">
        <v>0</v>
      </c>
    </row>
    <row r="98" customHeight="1" spans="1:21">
      <c r="A98" s="30" t="s">
        <v>2295</v>
      </c>
      <c r="B98" s="31" t="s">
        <v>1178</v>
      </c>
      <c r="C98" s="32">
        <v>32</v>
      </c>
      <c r="D98" s="33">
        <v>0</v>
      </c>
      <c r="E98" s="33">
        <v>32</v>
      </c>
      <c r="F98" s="33">
        <v>0</v>
      </c>
      <c r="G98" s="33">
        <v>0</v>
      </c>
      <c r="H98" s="34">
        <v>0</v>
      </c>
      <c r="I98" s="32">
        <v>41</v>
      </c>
      <c r="J98" s="33">
        <v>25</v>
      </c>
      <c r="K98" s="33">
        <v>0</v>
      </c>
      <c r="L98" s="33">
        <v>16</v>
      </c>
      <c r="M98" s="34">
        <v>0</v>
      </c>
      <c r="N98" s="32">
        <v>41</v>
      </c>
      <c r="O98" s="32">
        <v>0</v>
      </c>
      <c r="P98" s="32">
        <v>25</v>
      </c>
      <c r="Q98" s="32">
        <v>0</v>
      </c>
      <c r="R98" s="32">
        <v>0</v>
      </c>
      <c r="S98" s="32">
        <v>0</v>
      </c>
      <c r="T98" s="32">
        <v>16</v>
      </c>
      <c r="U98" s="32">
        <v>0</v>
      </c>
    </row>
    <row r="99" ht="20" customHeight="1" spans="1:21">
      <c r="A99" s="30" t="s">
        <v>2296</v>
      </c>
      <c r="B99" s="31" t="s">
        <v>1179</v>
      </c>
      <c r="C99" s="32">
        <v>14</v>
      </c>
      <c r="D99" s="33">
        <v>0</v>
      </c>
      <c r="E99" s="33">
        <v>14</v>
      </c>
      <c r="F99" s="33">
        <v>0</v>
      </c>
      <c r="G99" s="33">
        <v>0</v>
      </c>
      <c r="H99" s="34">
        <v>0</v>
      </c>
      <c r="I99" s="32">
        <v>29</v>
      </c>
      <c r="J99" s="33">
        <v>15</v>
      </c>
      <c r="K99" s="33">
        <v>0</v>
      </c>
      <c r="L99" s="33">
        <v>14</v>
      </c>
      <c r="M99" s="34">
        <v>0</v>
      </c>
      <c r="N99" s="32">
        <v>29</v>
      </c>
      <c r="O99" s="32">
        <v>0</v>
      </c>
      <c r="P99" s="32">
        <v>15</v>
      </c>
      <c r="Q99" s="32">
        <v>0</v>
      </c>
      <c r="R99" s="32">
        <v>0</v>
      </c>
      <c r="S99" s="32">
        <v>0</v>
      </c>
      <c r="T99" s="32">
        <v>14</v>
      </c>
      <c r="U99" s="32">
        <v>0</v>
      </c>
    </row>
    <row r="100" customHeight="1" spans="1:21">
      <c r="A100" s="30" t="s">
        <v>2297</v>
      </c>
      <c r="B100" s="31" t="s">
        <v>1180</v>
      </c>
      <c r="C100" s="32">
        <v>21</v>
      </c>
      <c r="D100" s="33">
        <v>0</v>
      </c>
      <c r="E100" s="33">
        <v>5</v>
      </c>
      <c r="F100" s="33">
        <v>0</v>
      </c>
      <c r="G100" s="33">
        <v>16</v>
      </c>
      <c r="H100" s="34">
        <v>0</v>
      </c>
      <c r="I100" s="32">
        <v>18</v>
      </c>
      <c r="J100" s="33">
        <v>6</v>
      </c>
      <c r="K100" s="33">
        <v>0</v>
      </c>
      <c r="L100" s="33">
        <v>12</v>
      </c>
      <c r="M100" s="34">
        <v>1</v>
      </c>
      <c r="N100" s="32">
        <v>18</v>
      </c>
      <c r="O100" s="32">
        <v>0</v>
      </c>
      <c r="P100" s="32">
        <v>6</v>
      </c>
      <c r="Q100" s="32">
        <v>0</v>
      </c>
      <c r="R100" s="32">
        <v>0</v>
      </c>
      <c r="S100" s="32">
        <v>0</v>
      </c>
      <c r="T100" s="32">
        <v>12</v>
      </c>
      <c r="U100" s="32">
        <v>0</v>
      </c>
    </row>
    <row r="101" customHeight="1" spans="1:21">
      <c r="A101" s="30" t="s">
        <v>2298</v>
      </c>
      <c r="B101" s="31" t="s">
        <v>1181</v>
      </c>
      <c r="C101" s="32">
        <v>11</v>
      </c>
      <c r="D101" s="33">
        <v>11</v>
      </c>
      <c r="E101" s="33">
        <v>0</v>
      </c>
      <c r="F101" s="33">
        <v>0</v>
      </c>
      <c r="G101" s="33">
        <v>0</v>
      </c>
      <c r="H101" s="34">
        <v>0</v>
      </c>
      <c r="I101" s="32">
        <v>23</v>
      </c>
      <c r="J101" s="33">
        <v>9</v>
      </c>
      <c r="K101" s="33">
        <v>1</v>
      </c>
      <c r="L101" s="33">
        <v>13</v>
      </c>
      <c r="M101" s="34">
        <v>3</v>
      </c>
      <c r="N101" s="32">
        <v>23</v>
      </c>
      <c r="O101" s="32">
        <v>0</v>
      </c>
      <c r="P101" s="32">
        <v>9</v>
      </c>
      <c r="Q101" s="32">
        <v>0</v>
      </c>
      <c r="R101" s="32">
        <v>1</v>
      </c>
      <c r="S101" s="32">
        <v>0</v>
      </c>
      <c r="T101" s="32">
        <v>13</v>
      </c>
      <c r="U101" s="32">
        <v>0</v>
      </c>
    </row>
    <row r="102" customHeight="1" spans="1:21">
      <c r="A102" s="30" t="s">
        <v>2299</v>
      </c>
      <c r="B102" s="31" t="s">
        <v>1182</v>
      </c>
      <c r="C102" s="32">
        <v>10</v>
      </c>
      <c r="D102" s="33">
        <v>0</v>
      </c>
      <c r="E102" s="33">
        <v>10</v>
      </c>
      <c r="F102" s="33">
        <v>0</v>
      </c>
      <c r="G102" s="33">
        <v>0</v>
      </c>
      <c r="H102" s="34">
        <v>0</v>
      </c>
      <c r="I102" s="32">
        <v>10</v>
      </c>
      <c r="J102" s="33">
        <v>10</v>
      </c>
      <c r="K102" s="33">
        <v>0</v>
      </c>
      <c r="L102" s="33">
        <v>0</v>
      </c>
      <c r="M102" s="34">
        <v>1</v>
      </c>
      <c r="N102" s="32">
        <v>10</v>
      </c>
      <c r="O102" s="32">
        <v>0</v>
      </c>
      <c r="P102" s="32">
        <v>10</v>
      </c>
      <c r="Q102" s="32">
        <v>0</v>
      </c>
      <c r="R102" s="32">
        <v>0</v>
      </c>
      <c r="S102" s="32">
        <v>0</v>
      </c>
      <c r="T102" s="32">
        <v>0</v>
      </c>
      <c r="U102" s="32">
        <v>0</v>
      </c>
    </row>
    <row r="103" customHeight="1" spans="1:21">
      <c r="A103" s="30" t="s">
        <v>2300</v>
      </c>
      <c r="B103" s="31" t="s">
        <v>1183</v>
      </c>
      <c r="C103" s="32">
        <v>26</v>
      </c>
      <c r="D103" s="33">
        <v>0</v>
      </c>
      <c r="E103" s="33">
        <v>26</v>
      </c>
      <c r="F103" s="33">
        <v>0</v>
      </c>
      <c r="G103" s="33">
        <v>0</v>
      </c>
      <c r="H103" s="34">
        <v>0</v>
      </c>
      <c r="I103" s="32">
        <v>41</v>
      </c>
      <c r="J103" s="33">
        <v>20</v>
      </c>
      <c r="K103" s="33">
        <v>0</v>
      </c>
      <c r="L103" s="33">
        <v>21</v>
      </c>
      <c r="M103" s="34">
        <v>2</v>
      </c>
      <c r="N103" s="32">
        <v>41</v>
      </c>
      <c r="O103" s="32">
        <v>0</v>
      </c>
      <c r="P103" s="32">
        <v>20</v>
      </c>
      <c r="Q103" s="32">
        <v>0</v>
      </c>
      <c r="R103" s="32">
        <v>0</v>
      </c>
      <c r="S103" s="32">
        <v>0</v>
      </c>
      <c r="T103" s="32">
        <v>21</v>
      </c>
      <c r="U103" s="32">
        <v>0</v>
      </c>
    </row>
    <row r="104" customHeight="1" spans="1:21">
      <c r="A104" s="30" t="s">
        <v>2301</v>
      </c>
      <c r="B104" s="31" t="s">
        <v>1184</v>
      </c>
      <c r="C104" s="32">
        <v>29</v>
      </c>
      <c r="D104" s="33">
        <v>0</v>
      </c>
      <c r="E104" s="33">
        <v>26</v>
      </c>
      <c r="F104" s="33">
        <v>0</v>
      </c>
      <c r="G104" s="33">
        <v>0</v>
      </c>
      <c r="H104" s="34">
        <v>3</v>
      </c>
      <c r="I104" s="32">
        <v>46</v>
      </c>
      <c r="J104" s="33">
        <v>26</v>
      </c>
      <c r="K104" s="33">
        <v>0</v>
      </c>
      <c r="L104" s="33">
        <v>20</v>
      </c>
      <c r="M104" s="34">
        <v>3</v>
      </c>
      <c r="N104" s="32">
        <v>46</v>
      </c>
      <c r="O104" s="32">
        <v>0</v>
      </c>
      <c r="P104" s="32">
        <v>26</v>
      </c>
      <c r="Q104" s="32">
        <v>0</v>
      </c>
      <c r="R104" s="32">
        <v>0</v>
      </c>
      <c r="S104" s="32">
        <v>0</v>
      </c>
      <c r="T104" s="32">
        <v>20</v>
      </c>
      <c r="U104" s="32">
        <v>0</v>
      </c>
    </row>
    <row r="105" customHeight="1" spans="1:21">
      <c r="A105" s="30" t="s">
        <v>2302</v>
      </c>
      <c r="B105" s="31" t="s">
        <v>1185</v>
      </c>
      <c r="C105" s="32">
        <v>18</v>
      </c>
      <c r="D105" s="33">
        <v>0</v>
      </c>
      <c r="E105" s="33">
        <v>17</v>
      </c>
      <c r="F105" s="33">
        <v>0</v>
      </c>
      <c r="G105" s="33">
        <v>0</v>
      </c>
      <c r="H105" s="34">
        <v>1</v>
      </c>
      <c r="I105" s="32">
        <v>20</v>
      </c>
      <c r="J105" s="33">
        <v>20</v>
      </c>
      <c r="K105" s="33">
        <v>0</v>
      </c>
      <c r="L105" s="33">
        <v>0</v>
      </c>
      <c r="M105" s="34">
        <v>0</v>
      </c>
      <c r="N105" s="32">
        <v>0</v>
      </c>
      <c r="O105" s="32">
        <v>0</v>
      </c>
      <c r="P105" s="32">
        <v>0</v>
      </c>
      <c r="Q105" s="32">
        <v>0</v>
      </c>
      <c r="R105" s="32">
        <v>0</v>
      </c>
      <c r="S105" s="32">
        <v>0</v>
      </c>
      <c r="T105" s="32">
        <v>0</v>
      </c>
      <c r="U105" s="32">
        <v>0</v>
      </c>
    </row>
    <row r="106" customHeight="1" spans="1:21">
      <c r="A106" s="30" t="s">
        <v>2303</v>
      </c>
      <c r="B106" s="31" t="s">
        <v>1186</v>
      </c>
      <c r="C106" s="32">
        <v>82</v>
      </c>
      <c r="D106" s="33">
        <v>20</v>
      </c>
      <c r="E106" s="33">
        <v>59</v>
      </c>
      <c r="F106" s="33">
        <v>0</v>
      </c>
      <c r="G106" s="33">
        <v>0</v>
      </c>
      <c r="H106" s="34">
        <v>3</v>
      </c>
      <c r="I106" s="32">
        <v>124</v>
      </c>
      <c r="J106" s="33">
        <v>82</v>
      </c>
      <c r="K106" s="33">
        <v>0</v>
      </c>
      <c r="L106" s="33">
        <v>42</v>
      </c>
      <c r="M106" s="34">
        <v>10</v>
      </c>
      <c r="N106" s="32">
        <v>124</v>
      </c>
      <c r="O106" s="32">
        <v>0</v>
      </c>
      <c r="P106" s="32">
        <v>82</v>
      </c>
      <c r="Q106" s="32">
        <v>0</v>
      </c>
      <c r="R106" s="32">
        <v>0</v>
      </c>
      <c r="S106" s="32">
        <v>0</v>
      </c>
      <c r="T106" s="32">
        <v>42</v>
      </c>
      <c r="U106" s="32">
        <v>0</v>
      </c>
    </row>
    <row r="107" customHeight="1" spans="1:21">
      <c r="A107" s="30" t="s">
        <v>2304</v>
      </c>
      <c r="B107" s="31" t="s">
        <v>1187</v>
      </c>
      <c r="C107" s="32">
        <v>58</v>
      </c>
      <c r="D107" s="33">
        <v>0</v>
      </c>
      <c r="E107" s="33">
        <v>58</v>
      </c>
      <c r="F107" s="33">
        <v>0</v>
      </c>
      <c r="G107" s="33">
        <v>0</v>
      </c>
      <c r="H107" s="34">
        <v>0</v>
      </c>
      <c r="I107" s="32">
        <v>65</v>
      </c>
      <c r="J107" s="33">
        <v>53</v>
      </c>
      <c r="K107" s="33">
        <v>0</v>
      </c>
      <c r="L107" s="33">
        <v>12</v>
      </c>
      <c r="M107" s="34">
        <v>0</v>
      </c>
      <c r="N107" s="32">
        <v>65</v>
      </c>
      <c r="O107" s="32">
        <v>0</v>
      </c>
      <c r="P107" s="32">
        <v>53</v>
      </c>
      <c r="Q107" s="32">
        <v>0</v>
      </c>
      <c r="R107" s="32">
        <v>0</v>
      </c>
      <c r="S107" s="32">
        <v>0</v>
      </c>
      <c r="T107" s="32">
        <v>12</v>
      </c>
      <c r="U107" s="32">
        <v>0</v>
      </c>
    </row>
    <row r="108" customHeight="1" spans="1:21">
      <c r="A108" s="30" t="s">
        <v>2305</v>
      </c>
      <c r="B108" s="31" t="s">
        <v>1188</v>
      </c>
      <c r="C108" s="32">
        <v>6</v>
      </c>
      <c r="D108" s="33">
        <v>0</v>
      </c>
      <c r="E108" s="33">
        <v>6</v>
      </c>
      <c r="F108" s="33">
        <v>0</v>
      </c>
      <c r="G108" s="33">
        <v>0</v>
      </c>
      <c r="H108" s="34">
        <v>0</v>
      </c>
      <c r="I108" s="32">
        <v>7</v>
      </c>
      <c r="J108" s="33">
        <v>6</v>
      </c>
      <c r="K108" s="33">
        <v>0</v>
      </c>
      <c r="L108" s="33">
        <v>1</v>
      </c>
      <c r="M108" s="34">
        <v>0</v>
      </c>
      <c r="N108" s="32">
        <v>7</v>
      </c>
      <c r="O108" s="32">
        <v>0</v>
      </c>
      <c r="P108" s="32">
        <v>6</v>
      </c>
      <c r="Q108" s="32">
        <v>0</v>
      </c>
      <c r="R108" s="32">
        <v>0</v>
      </c>
      <c r="S108" s="32">
        <v>0</v>
      </c>
      <c r="T108" s="32">
        <v>1</v>
      </c>
      <c r="U108" s="32">
        <v>0</v>
      </c>
    </row>
    <row r="109" customHeight="1" spans="1:21">
      <c r="A109" s="30" t="s">
        <v>2306</v>
      </c>
      <c r="B109" s="31" t="s">
        <v>1189</v>
      </c>
      <c r="C109" s="32">
        <v>16</v>
      </c>
      <c r="D109" s="33">
        <v>0</v>
      </c>
      <c r="E109" s="33">
        <v>16</v>
      </c>
      <c r="F109" s="33">
        <v>0</v>
      </c>
      <c r="G109" s="33">
        <v>0</v>
      </c>
      <c r="H109" s="34">
        <v>0</v>
      </c>
      <c r="I109" s="32">
        <v>13</v>
      </c>
      <c r="J109" s="33">
        <v>13</v>
      </c>
      <c r="K109" s="33">
        <v>0</v>
      </c>
      <c r="L109" s="33">
        <v>0</v>
      </c>
      <c r="M109" s="34">
        <v>0</v>
      </c>
      <c r="N109" s="32">
        <v>13</v>
      </c>
      <c r="O109" s="32">
        <v>0</v>
      </c>
      <c r="P109" s="32">
        <v>13</v>
      </c>
      <c r="Q109" s="32">
        <v>0</v>
      </c>
      <c r="R109" s="32">
        <v>0</v>
      </c>
      <c r="S109" s="32">
        <v>0</v>
      </c>
      <c r="T109" s="32">
        <v>0</v>
      </c>
      <c r="U109" s="32">
        <v>0</v>
      </c>
    </row>
    <row r="110" customHeight="1" spans="1:21">
      <c r="A110" s="30" t="s">
        <v>2307</v>
      </c>
      <c r="B110" s="31" t="s">
        <v>1190</v>
      </c>
      <c r="C110" s="32">
        <v>10</v>
      </c>
      <c r="D110" s="33">
        <v>3</v>
      </c>
      <c r="E110" s="33">
        <v>7</v>
      </c>
      <c r="F110" s="33">
        <v>0</v>
      </c>
      <c r="G110" s="33">
        <v>0</v>
      </c>
      <c r="H110" s="34">
        <v>0</v>
      </c>
      <c r="I110" s="32">
        <v>10</v>
      </c>
      <c r="J110" s="33">
        <v>10</v>
      </c>
      <c r="K110" s="33">
        <v>0</v>
      </c>
      <c r="L110" s="33">
        <v>0</v>
      </c>
      <c r="M110" s="34">
        <v>0</v>
      </c>
      <c r="N110" s="32">
        <v>10</v>
      </c>
      <c r="O110" s="32">
        <v>0</v>
      </c>
      <c r="P110" s="32">
        <v>10</v>
      </c>
      <c r="Q110" s="32">
        <v>0</v>
      </c>
      <c r="R110" s="32">
        <v>0</v>
      </c>
      <c r="S110" s="32">
        <v>0</v>
      </c>
      <c r="T110" s="32">
        <v>0</v>
      </c>
      <c r="U110" s="32">
        <v>0</v>
      </c>
    </row>
    <row r="111" customHeight="1" spans="1:21">
      <c r="A111" s="30" t="s">
        <v>2308</v>
      </c>
      <c r="B111" s="31" t="s">
        <v>1191</v>
      </c>
      <c r="C111" s="32">
        <v>15</v>
      </c>
      <c r="D111" s="33">
        <v>0</v>
      </c>
      <c r="E111" s="33">
        <v>15</v>
      </c>
      <c r="F111" s="33">
        <v>0</v>
      </c>
      <c r="G111" s="33">
        <v>0</v>
      </c>
      <c r="H111" s="34">
        <v>0</v>
      </c>
      <c r="I111" s="32">
        <v>13</v>
      </c>
      <c r="J111" s="33">
        <v>13</v>
      </c>
      <c r="K111" s="33">
        <v>0</v>
      </c>
      <c r="L111" s="33">
        <v>0</v>
      </c>
      <c r="M111" s="34">
        <v>0</v>
      </c>
      <c r="N111" s="32">
        <v>13</v>
      </c>
      <c r="O111" s="32">
        <v>0</v>
      </c>
      <c r="P111" s="32">
        <v>13</v>
      </c>
      <c r="Q111" s="32">
        <v>0</v>
      </c>
      <c r="R111" s="32">
        <v>0</v>
      </c>
      <c r="S111" s="32">
        <v>0</v>
      </c>
      <c r="T111" s="32">
        <v>0</v>
      </c>
      <c r="U111" s="32">
        <v>0</v>
      </c>
    </row>
    <row r="112" customHeight="1" spans="1:21">
      <c r="A112" s="30"/>
      <c r="B112" s="31" t="s">
        <v>1745</v>
      </c>
      <c r="C112" s="32">
        <v>3362</v>
      </c>
      <c r="D112" s="33">
        <v>85</v>
      </c>
      <c r="E112" s="33">
        <v>499</v>
      </c>
      <c r="F112" s="33">
        <v>2752</v>
      </c>
      <c r="G112" s="33">
        <v>13</v>
      </c>
      <c r="H112" s="34">
        <v>13</v>
      </c>
      <c r="I112" s="32">
        <v>4102</v>
      </c>
      <c r="J112" s="33">
        <v>3235</v>
      </c>
      <c r="K112" s="33">
        <v>8</v>
      </c>
      <c r="L112" s="33">
        <v>859</v>
      </c>
      <c r="M112" s="34">
        <v>161</v>
      </c>
      <c r="N112" s="32">
        <v>4065</v>
      </c>
      <c r="O112" s="32">
        <v>3161</v>
      </c>
      <c r="P112" s="32">
        <v>3198</v>
      </c>
      <c r="Q112" s="32">
        <v>2540</v>
      </c>
      <c r="R112" s="32">
        <v>8</v>
      </c>
      <c r="S112" s="32">
        <v>1</v>
      </c>
      <c r="T112" s="32">
        <v>859</v>
      </c>
      <c r="U112" s="32">
        <v>620</v>
      </c>
    </row>
    <row r="113" customHeight="1" spans="1:21">
      <c r="A113" s="30" t="s">
        <v>2309</v>
      </c>
      <c r="B113" s="31" t="s">
        <v>1192</v>
      </c>
      <c r="C113" s="32">
        <v>40</v>
      </c>
      <c r="D113" s="33">
        <v>14</v>
      </c>
      <c r="E113" s="33">
        <v>24</v>
      </c>
      <c r="F113" s="33">
        <v>0</v>
      </c>
      <c r="G113" s="33">
        <v>0</v>
      </c>
      <c r="H113" s="34">
        <v>2</v>
      </c>
      <c r="I113" s="32">
        <v>73</v>
      </c>
      <c r="J113" s="33">
        <v>40</v>
      </c>
      <c r="K113" s="33">
        <v>1</v>
      </c>
      <c r="L113" s="33">
        <v>32</v>
      </c>
      <c r="M113" s="34">
        <v>0</v>
      </c>
      <c r="N113" s="32">
        <v>73</v>
      </c>
      <c r="O113" s="32">
        <v>0</v>
      </c>
      <c r="P113" s="32">
        <v>40</v>
      </c>
      <c r="Q113" s="32">
        <v>0</v>
      </c>
      <c r="R113" s="32">
        <v>1</v>
      </c>
      <c r="S113" s="32">
        <v>0</v>
      </c>
      <c r="T113" s="32">
        <v>32</v>
      </c>
      <c r="U113" s="32">
        <v>0</v>
      </c>
    </row>
    <row r="114" customHeight="1" spans="1:21">
      <c r="A114" s="30" t="s">
        <v>2310</v>
      </c>
      <c r="B114" s="31" t="s">
        <v>1193</v>
      </c>
      <c r="C114" s="32">
        <v>8</v>
      </c>
      <c r="D114" s="33">
        <v>0</v>
      </c>
      <c r="E114" s="33">
        <v>8</v>
      </c>
      <c r="F114" s="33">
        <v>0</v>
      </c>
      <c r="G114" s="33">
        <v>0</v>
      </c>
      <c r="H114" s="34">
        <v>0</v>
      </c>
      <c r="I114" s="32">
        <v>12</v>
      </c>
      <c r="J114" s="33">
        <v>8</v>
      </c>
      <c r="K114" s="33">
        <v>0</v>
      </c>
      <c r="L114" s="33">
        <v>4</v>
      </c>
      <c r="M114" s="34">
        <v>0</v>
      </c>
      <c r="N114" s="32">
        <v>12</v>
      </c>
      <c r="O114" s="32">
        <v>0</v>
      </c>
      <c r="P114" s="32">
        <v>8</v>
      </c>
      <c r="Q114" s="32">
        <v>0</v>
      </c>
      <c r="R114" s="32">
        <v>0</v>
      </c>
      <c r="S114" s="32">
        <v>0</v>
      </c>
      <c r="T114" s="32">
        <v>4</v>
      </c>
      <c r="U114" s="32">
        <v>0</v>
      </c>
    </row>
    <row r="115" customHeight="1" spans="1:21">
      <c r="A115" s="30" t="s">
        <v>2311</v>
      </c>
      <c r="B115" s="31" t="s">
        <v>1194</v>
      </c>
      <c r="C115" s="32">
        <v>26</v>
      </c>
      <c r="D115" s="33">
        <v>0</v>
      </c>
      <c r="E115" s="33">
        <v>16</v>
      </c>
      <c r="F115" s="33">
        <v>0</v>
      </c>
      <c r="G115" s="33">
        <v>10</v>
      </c>
      <c r="H115" s="34">
        <v>0</v>
      </c>
      <c r="I115" s="32">
        <v>32</v>
      </c>
      <c r="J115" s="33">
        <v>26</v>
      </c>
      <c r="K115" s="33">
        <v>0</v>
      </c>
      <c r="L115" s="33">
        <v>6</v>
      </c>
      <c r="M115" s="34">
        <v>0</v>
      </c>
      <c r="N115" s="32">
        <v>22</v>
      </c>
      <c r="O115" s="32">
        <v>0</v>
      </c>
      <c r="P115" s="32">
        <v>16</v>
      </c>
      <c r="Q115" s="32">
        <v>0</v>
      </c>
      <c r="R115" s="32">
        <v>0</v>
      </c>
      <c r="S115" s="32">
        <v>0</v>
      </c>
      <c r="T115" s="32">
        <v>6</v>
      </c>
      <c r="U115" s="32">
        <v>0</v>
      </c>
    </row>
    <row r="116" customHeight="1" spans="1:21">
      <c r="A116" s="30" t="s">
        <v>2312</v>
      </c>
      <c r="B116" s="31" t="s">
        <v>1195</v>
      </c>
      <c r="C116" s="32">
        <v>15</v>
      </c>
      <c r="D116" s="33">
        <v>0</v>
      </c>
      <c r="E116" s="33">
        <v>14</v>
      </c>
      <c r="F116" s="33">
        <v>0</v>
      </c>
      <c r="G116" s="33">
        <v>0</v>
      </c>
      <c r="H116" s="34">
        <v>1</v>
      </c>
      <c r="I116" s="32">
        <v>31</v>
      </c>
      <c r="J116" s="33">
        <v>15</v>
      </c>
      <c r="K116" s="33">
        <v>0</v>
      </c>
      <c r="L116" s="33">
        <v>16</v>
      </c>
      <c r="M116" s="34">
        <v>0</v>
      </c>
      <c r="N116" s="32">
        <v>31</v>
      </c>
      <c r="O116" s="32">
        <v>0</v>
      </c>
      <c r="P116" s="32">
        <v>15</v>
      </c>
      <c r="Q116" s="32">
        <v>0</v>
      </c>
      <c r="R116" s="32">
        <v>0</v>
      </c>
      <c r="S116" s="32">
        <v>0</v>
      </c>
      <c r="T116" s="32">
        <v>16</v>
      </c>
      <c r="U116" s="32">
        <v>0</v>
      </c>
    </row>
    <row r="117" customHeight="1" spans="1:21">
      <c r="A117" s="30" t="s">
        <v>2313</v>
      </c>
      <c r="B117" s="31" t="s">
        <v>1196</v>
      </c>
      <c r="C117" s="32">
        <v>7</v>
      </c>
      <c r="D117" s="33">
        <v>0</v>
      </c>
      <c r="E117" s="33">
        <v>6</v>
      </c>
      <c r="F117" s="33">
        <v>0</v>
      </c>
      <c r="G117" s="33">
        <v>0</v>
      </c>
      <c r="H117" s="34">
        <v>1</v>
      </c>
      <c r="I117" s="32">
        <v>10</v>
      </c>
      <c r="J117" s="33">
        <v>6</v>
      </c>
      <c r="K117" s="33">
        <v>0</v>
      </c>
      <c r="L117" s="33">
        <v>4</v>
      </c>
      <c r="M117" s="34">
        <v>0</v>
      </c>
      <c r="N117" s="32">
        <v>10</v>
      </c>
      <c r="O117" s="32">
        <v>0</v>
      </c>
      <c r="P117" s="32">
        <v>6</v>
      </c>
      <c r="Q117" s="32">
        <v>0</v>
      </c>
      <c r="R117" s="32">
        <v>0</v>
      </c>
      <c r="S117" s="32">
        <v>0</v>
      </c>
      <c r="T117" s="32">
        <v>4</v>
      </c>
      <c r="U117" s="32">
        <v>0</v>
      </c>
    </row>
    <row r="118" customHeight="1" spans="1:21">
      <c r="A118" s="30" t="s">
        <v>2314</v>
      </c>
      <c r="B118" s="31" t="s">
        <v>1197</v>
      </c>
      <c r="C118" s="32">
        <v>14</v>
      </c>
      <c r="D118" s="33">
        <v>0</v>
      </c>
      <c r="E118" s="33">
        <v>8</v>
      </c>
      <c r="F118" s="33">
        <v>3</v>
      </c>
      <c r="G118" s="33">
        <v>3</v>
      </c>
      <c r="H118" s="34">
        <v>0</v>
      </c>
      <c r="I118" s="32">
        <v>26</v>
      </c>
      <c r="J118" s="33">
        <v>20</v>
      </c>
      <c r="K118" s="33">
        <v>0</v>
      </c>
      <c r="L118" s="33">
        <v>6</v>
      </c>
      <c r="M118" s="34">
        <v>0</v>
      </c>
      <c r="N118" s="32">
        <v>26</v>
      </c>
      <c r="O118" s="32">
        <v>0</v>
      </c>
      <c r="P118" s="32">
        <v>20</v>
      </c>
      <c r="Q118" s="32">
        <v>0</v>
      </c>
      <c r="R118" s="32">
        <v>0</v>
      </c>
      <c r="S118" s="32">
        <v>0</v>
      </c>
      <c r="T118" s="32">
        <v>6</v>
      </c>
      <c r="U118" s="32">
        <v>0</v>
      </c>
    </row>
    <row r="119" customHeight="1" spans="1:21">
      <c r="A119" s="30" t="s">
        <v>2315</v>
      </c>
      <c r="B119" s="31" t="s">
        <v>1198</v>
      </c>
      <c r="C119" s="32">
        <v>61</v>
      </c>
      <c r="D119" s="33">
        <v>27</v>
      </c>
      <c r="E119" s="33">
        <v>30</v>
      </c>
      <c r="F119" s="33">
        <v>0</v>
      </c>
      <c r="G119" s="33">
        <v>0</v>
      </c>
      <c r="H119" s="34">
        <v>4</v>
      </c>
      <c r="I119" s="32">
        <v>99</v>
      </c>
      <c r="J119" s="33">
        <v>68</v>
      </c>
      <c r="K119" s="33">
        <v>0</v>
      </c>
      <c r="L119" s="33">
        <v>31</v>
      </c>
      <c r="M119" s="34">
        <v>2</v>
      </c>
      <c r="N119" s="32">
        <v>99</v>
      </c>
      <c r="O119" s="32">
        <v>0</v>
      </c>
      <c r="P119" s="32">
        <v>68</v>
      </c>
      <c r="Q119" s="32">
        <v>0</v>
      </c>
      <c r="R119" s="32">
        <v>0</v>
      </c>
      <c r="S119" s="32">
        <v>0</v>
      </c>
      <c r="T119" s="32">
        <v>31</v>
      </c>
      <c r="U119" s="32">
        <v>0</v>
      </c>
    </row>
    <row r="120" customHeight="1" spans="1:21">
      <c r="A120" s="30" t="s">
        <v>2316</v>
      </c>
      <c r="B120" s="31" t="s">
        <v>1199</v>
      </c>
      <c r="C120" s="32">
        <v>66</v>
      </c>
      <c r="D120" s="33">
        <v>8</v>
      </c>
      <c r="E120" s="33">
        <v>58</v>
      </c>
      <c r="F120" s="33">
        <v>0</v>
      </c>
      <c r="G120" s="33">
        <v>0</v>
      </c>
      <c r="H120" s="34">
        <v>0</v>
      </c>
      <c r="I120" s="32">
        <v>65</v>
      </c>
      <c r="J120" s="33">
        <v>58</v>
      </c>
      <c r="K120" s="33">
        <v>0</v>
      </c>
      <c r="L120" s="33">
        <v>7</v>
      </c>
      <c r="M120" s="34">
        <v>0</v>
      </c>
      <c r="N120" s="32">
        <v>65</v>
      </c>
      <c r="O120" s="32">
        <v>0</v>
      </c>
      <c r="P120" s="32">
        <v>58</v>
      </c>
      <c r="Q120" s="32">
        <v>0</v>
      </c>
      <c r="R120" s="32">
        <v>0</v>
      </c>
      <c r="S120" s="32">
        <v>0</v>
      </c>
      <c r="T120" s="32">
        <v>7</v>
      </c>
      <c r="U120" s="32">
        <v>0</v>
      </c>
    </row>
    <row r="121" customHeight="1" spans="1:21">
      <c r="A121" s="30" t="s">
        <v>2317</v>
      </c>
      <c r="B121" s="31" t="s">
        <v>1200</v>
      </c>
      <c r="C121" s="32">
        <v>35</v>
      </c>
      <c r="D121" s="33">
        <v>0</v>
      </c>
      <c r="E121" s="33">
        <v>35</v>
      </c>
      <c r="F121" s="33">
        <v>0</v>
      </c>
      <c r="G121" s="33">
        <v>0</v>
      </c>
      <c r="H121" s="34">
        <v>0</v>
      </c>
      <c r="I121" s="32">
        <v>45</v>
      </c>
      <c r="J121" s="33">
        <v>38</v>
      </c>
      <c r="K121" s="33">
        <v>0</v>
      </c>
      <c r="L121" s="33">
        <v>7</v>
      </c>
      <c r="M121" s="34">
        <v>1</v>
      </c>
      <c r="N121" s="32">
        <v>45</v>
      </c>
      <c r="O121" s="32">
        <v>0</v>
      </c>
      <c r="P121" s="32">
        <v>38</v>
      </c>
      <c r="Q121" s="32">
        <v>0</v>
      </c>
      <c r="R121" s="32">
        <v>0</v>
      </c>
      <c r="S121" s="32">
        <v>0</v>
      </c>
      <c r="T121" s="32">
        <v>7</v>
      </c>
      <c r="U121" s="32">
        <v>0</v>
      </c>
    </row>
    <row r="122" customHeight="1" spans="1:21">
      <c r="A122" s="30" t="s">
        <v>2318</v>
      </c>
      <c r="B122" s="31" t="s">
        <v>1201</v>
      </c>
      <c r="C122" s="32">
        <v>40</v>
      </c>
      <c r="D122" s="33">
        <v>0</v>
      </c>
      <c r="E122" s="33">
        <v>40</v>
      </c>
      <c r="F122" s="33">
        <v>0</v>
      </c>
      <c r="G122" s="33">
        <v>0</v>
      </c>
      <c r="H122" s="34">
        <v>0</v>
      </c>
      <c r="I122" s="32">
        <v>55</v>
      </c>
      <c r="J122" s="33">
        <v>35</v>
      </c>
      <c r="K122" s="33">
        <v>0</v>
      </c>
      <c r="L122" s="33">
        <v>20</v>
      </c>
      <c r="M122" s="34">
        <v>1</v>
      </c>
      <c r="N122" s="32">
        <v>55</v>
      </c>
      <c r="O122" s="32">
        <v>0</v>
      </c>
      <c r="P122" s="32">
        <v>35</v>
      </c>
      <c r="Q122" s="32">
        <v>0</v>
      </c>
      <c r="R122" s="32">
        <v>0</v>
      </c>
      <c r="S122" s="32">
        <v>0</v>
      </c>
      <c r="T122" s="32">
        <v>20</v>
      </c>
      <c r="U122" s="32">
        <v>0</v>
      </c>
    </row>
    <row r="123" customHeight="1" spans="1:21">
      <c r="A123" s="30" t="s">
        <v>2319</v>
      </c>
      <c r="B123" s="31" t="s">
        <v>1202</v>
      </c>
      <c r="C123" s="32">
        <v>16</v>
      </c>
      <c r="D123" s="33">
        <v>0</v>
      </c>
      <c r="E123" s="33">
        <v>15</v>
      </c>
      <c r="F123" s="33">
        <v>0</v>
      </c>
      <c r="G123" s="33">
        <v>0</v>
      </c>
      <c r="H123" s="34">
        <v>1</v>
      </c>
      <c r="I123" s="32">
        <v>18</v>
      </c>
      <c r="J123" s="33">
        <v>17</v>
      </c>
      <c r="K123" s="33">
        <v>0</v>
      </c>
      <c r="L123" s="33">
        <v>1</v>
      </c>
      <c r="M123" s="34">
        <v>0</v>
      </c>
      <c r="N123" s="32">
        <v>18</v>
      </c>
      <c r="O123" s="32">
        <v>0</v>
      </c>
      <c r="P123" s="32">
        <v>17</v>
      </c>
      <c r="Q123" s="32">
        <v>0</v>
      </c>
      <c r="R123" s="32">
        <v>0</v>
      </c>
      <c r="S123" s="32">
        <v>0</v>
      </c>
      <c r="T123" s="32">
        <v>1</v>
      </c>
      <c r="U123" s="32">
        <v>0</v>
      </c>
    </row>
    <row r="124" customHeight="1" spans="1:21">
      <c r="A124" s="30" t="s">
        <v>2320</v>
      </c>
      <c r="B124" s="31" t="s">
        <v>1203</v>
      </c>
      <c r="C124" s="32">
        <v>55</v>
      </c>
      <c r="D124" s="33">
        <v>29</v>
      </c>
      <c r="E124" s="33">
        <v>22</v>
      </c>
      <c r="F124" s="33">
        <v>0</v>
      </c>
      <c r="G124" s="33">
        <v>0</v>
      </c>
      <c r="H124" s="34">
        <v>4</v>
      </c>
      <c r="I124" s="32">
        <v>113</v>
      </c>
      <c r="J124" s="33">
        <v>55</v>
      </c>
      <c r="K124" s="33">
        <v>1</v>
      </c>
      <c r="L124" s="33">
        <v>57</v>
      </c>
      <c r="M124" s="34">
        <v>1</v>
      </c>
      <c r="N124" s="32">
        <v>113</v>
      </c>
      <c r="O124" s="32">
        <v>0</v>
      </c>
      <c r="P124" s="32">
        <v>55</v>
      </c>
      <c r="Q124" s="32">
        <v>0</v>
      </c>
      <c r="R124" s="32">
        <v>1</v>
      </c>
      <c r="S124" s="32">
        <v>0</v>
      </c>
      <c r="T124" s="32">
        <v>57</v>
      </c>
      <c r="U124" s="32">
        <v>0</v>
      </c>
    </row>
    <row r="125" customHeight="1" spans="1:21">
      <c r="A125" s="30" t="s">
        <v>2321</v>
      </c>
      <c r="B125" s="31" t="s">
        <v>1204</v>
      </c>
      <c r="C125" s="32">
        <v>33</v>
      </c>
      <c r="D125" s="33">
        <v>0</v>
      </c>
      <c r="E125" s="33">
        <v>33</v>
      </c>
      <c r="F125" s="33">
        <v>0</v>
      </c>
      <c r="G125" s="33">
        <v>0</v>
      </c>
      <c r="H125" s="34">
        <v>0</v>
      </c>
      <c r="I125" s="32">
        <v>49</v>
      </c>
      <c r="J125" s="33">
        <v>33</v>
      </c>
      <c r="K125" s="33">
        <v>1</v>
      </c>
      <c r="L125" s="33">
        <v>15</v>
      </c>
      <c r="M125" s="34">
        <v>1</v>
      </c>
      <c r="N125" s="32">
        <v>49</v>
      </c>
      <c r="O125" s="32">
        <v>0</v>
      </c>
      <c r="P125" s="32">
        <v>33</v>
      </c>
      <c r="Q125" s="32">
        <v>0</v>
      </c>
      <c r="R125" s="32">
        <v>1</v>
      </c>
      <c r="S125" s="32">
        <v>0</v>
      </c>
      <c r="T125" s="32">
        <v>15</v>
      </c>
      <c r="U125" s="32">
        <v>0</v>
      </c>
    </row>
    <row r="126" customHeight="1" spans="1:21">
      <c r="A126" s="30" t="s">
        <v>2322</v>
      </c>
      <c r="B126" s="31" t="s">
        <v>1205</v>
      </c>
      <c r="C126" s="32">
        <v>1075</v>
      </c>
      <c r="D126" s="33">
        <v>0</v>
      </c>
      <c r="E126" s="33">
        <v>0</v>
      </c>
      <c r="F126" s="33">
        <v>1075</v>
      </c>
      <c r="G126" s="33">
        <v>0</v>
      </c>
      <c r="H126" s="34">
        <v>0</v>
      </c>
      <c r="I126" s="32">
        <v>1065</v>
      </c>
      <c r="J126" s="33">
        <v>1062</v>
      </c>
      <c r="K126" s="33">
        <v>3</v>
      </c>
      <c r="L126" s="33">
        <v>0</v>
      </c>
      <c r="M126" s="34">
        <v>7</v>
      </c>
      <c r="N126" s="32">
        <v>1038</v>
      </c>
      <c r="O126" s="32">
        <v>1035</v>
      </c>
      <c r="P126" s="32">
        <v>1035</v>
      </c>
      <c r="Q126" s="32">
        <v>1035</v>
      </c>
      <c r="R126" s="32">
        <v>3</v>
      </c>
      <c r="S126" s="32">
        <v>0</v>
      </c>
      <c r="T126" s="32">
        <v>0</v>
      </c>
      <c r="U126" s="32">
        <v>0</v>
      </c>
    </row>
    <row r="127" customHeight="1" spans="1:21">
      <c r="A127" s="30" t="s">
        <v>2323</v>
      </c>
      <c r="B127" s="31" t="s">
        <v>1206</v>
      </c>
      <c r="C127" s="32">
        <v>510</v>
      </c>
      <c r="D127" s="33">
        <v>0</v>
      </c>
      <c r="E127" s="33">
        <v>18</v>
      </c>
      <c r="F127" s="33">
        <v>492</v>
      </c>
      <c r="G127" s="33">
        <v>0</v>
      </c>
      <c r="H127" s="34">
        <v>0</v>
      </c>
      <c r="I127" s="32">
        <v>510</v>
      </c>
      <c r="J127" s="33">
        <v>510</v>
      </c>
      <c r="K127" s="33">
        <v>0</v>
      </c>
      <c r="L127" s="33">
        <v>0</v>
      </c>
      <c r="M127" s="34">
        <v>5</v>
      </c>
      <c r="N127" s="32">
        <v>510</v>
      </c>
      <c r="O127" s="32">
        <v>510</v>
      </c>
      <c r="P127" s="32">
        <v>510</v>
      </c>
      <c r="Q127" s="32">
        <v>510</v>
      </c>
      <c r="R127" s="32">
        <v>0</v>
      </c>
      <c r="S127" s="32">
        <v>0</v>
      </c>
      <c r="T127" s="32">
        <v>0</v>
      </c>
      <c r="U127" s="32">
        <v>0</v>
      </c>
    </row>
    <row r="128" customHeight="1" spans="1:21">
      <c r="A128" s="30" t="s">
        <v>2324</v>
      </c>
      <c r="B128" s="31" t="s">
        <v>1207</v>
      </c>
      <c r="C128" s="32">
        <v>103</v>
      </c>
      <c r="D128" s="33">
        <v>0</v>
      </c>
      <c r="E128" s="33">
        <v>0</v>
      </c>
      <c r="F128" s="33">
        <v>103</v>
      </c>
      <c r="G128" s="33">
        <v>0</v>
      </c>
      <c r="H128" s="34">
        <v>0</v>
      </c>
      <c r="I128" s="32">
        <v>150</v>
      </c>
      <c r="J128" s="33">
        <v>85</v>
      </c>
      <c r="K128" s="33">
        <v>0</v>
      </c>
      <c r="L128" s="33">
        <v>65</v>
      </c>
      <c r="M128" s="34">
        <v>6</v>
      </c>
      <c r="N128" s="32">
        <v>150</v>
      </c>
      <c r="O128" s="32">
        <v>150</v>
      </c>
      <c r="P128" s="32">
        <v>85</v>
      </c>
      <c r="Q128" s="32">
        <v>85</v>
      </c>
      <c r="R128" s="32">
        <v>0</v>
      </c>
      <c r="S128" s="32">
        <v>0</v>
      </c>
      <c r="T128" s="32">
        <v>65</v>
      </c>
      <c r="U128" s="32">
        <v>65</v>
      </c>
    </row>
    <row r="129" customHeight="1" spans="1:21">
      <c r="A129" s="30" t="s">
        <v>2325</v>
      </c>
      <c r="B129" s="31" t="s">
        <v>1208</v>
      </c>
      <c r="C129" s="32">
        <v>138</v>
      </c>
      <c r="D129" s="33">
        <v>0</v>
      </c>
      <c r="E129" s="33">
        <v>49</v>
      </c>
      <c r="F129" s="33">
        <v>89</v>
      </c>
      <c r="G129" s="33">
        <v>0</v>
      </c>
      <c r="H129" s="34">
        <v>0</v>
      </c>
      <c r="I129" s="32">
        <v>167</v>
      </c>
      <c r="J129" s="33">
        <v>138</v>
      </c>
      <c r="K129" s="33">
        <v>0</v>
      </c>
      <c r="L129" s="33">
        <v>29</v>
      </c>
      <c r="M129" s="34">
        <v>3</v>
      </c>
      <c r="N129" s="32">
        <v>167</v>
      </c>
      <c r="O129" s="32">
        <v>118</v>
      </c>
      <c r="P129" s="32">
        <v>138</v>
      </c>
      <c r="Q129" s="32">
        <v>89</v>
      </c>
      <c r="R129" s="32">
        <v>0</v>
      </c>
      <c r="S129" s="32">
        <v>0</v>
      </c>
      <c r="T129" s="32">
        <v>29</v>
      </c>
      <c r="U129" s="32">
        <v>29</v>
      </c>
    </row>
    <row r="130" ht="27" customHeight="1" spans="1:21">
      <c r="A130" s="30" t="s">
        <v>2326</v>
      </c>
      <c r="B130" s="31" t="s">
        <v>1209</v>
      </c>
      <c r="C130" s="32">
        <v>7</v>
      </c>
      <c r="D130" s="33">
        <v>0</v>
      </c>
      <c r="E130" s="33">
        <v>7</v>
      </c>
      <c r="F130" s="33">
        <v>0</v>
      </c>
      <c r="G130" s="33">
        <v>0</v>
      </c>
      <c r="H130" s="34">
        <v>0</v>
      </c>
      <c r="I130" s="32">
        <v>7</v>
      </c>
      <c r="J130" s="33">
        <v>7</v>
      </c>
      <c r="K130" s="33">
        <v>0</v>
      </c>
      <c r="L130" s="33">
        <v>0</v>
      </c>
      <c r="M130" s="34">
        <v>0</v>
      </c>
      <c r="N130" s="32">
        <v>7</v>
      </c>
      <c r="O130" s="32">
        <v>0</v>
      </c>
      <c r="P130" s="32">
        <v>7</v>
      </c>
      <c r="Q130" s="32">
        <v>0</v>
      </c>
      <c r="R130" s="32">
        <v>0</v>
      </c>
      <c r="S130" s="32">
        <v>0</v>
      </c>
      <c r="T130" s="32">
        <v>0</v>
      </c>
      <c r="U130" s="32">
        <v>0</v>
      </c>
    </row>
    <row r="131" customHeight="1" spans="1:21">
      <c r="A131" s="30" t="s">
        <v>2327</v>
      </c>
      <c r="B131" s="31" t="s">
        <v>1210</v>
      </c>
      <c r="C131" s="32">
        <v>77</v>
      </c>
      <c r="D131" s="33">
        <v>0</v>
      </c>
      <c r="E131" s="33">
        <v>77</v>
      </c>
      <c r="F131" s="33">
        <v>0</v>
      </c>
      <c r="G131" s="33">
        <v>0</v>
      </c>
      <c r="H131" s="34">
        <v>0</v>
      </c>
      <c r="I131" s="32">
        <v>111</v>
      </c>
      <c r="J131" s="33">
        <v>77</v>
      </c>
      <c r="K131" s="33">
        <v>1</v>
      </c>
      <c r="L131" s="33">
        <v>33</v>
      </c>
      <c r="M131" s="34">
        <v>4</v>
      </c>
      <c r="N131" s="32">
        <v>111</v>
      </c>
      <c r="O131" s="32">
        <v>0</v>
      </c>
      <c r="P131" s="32">
        <v>77</v>
      </c>
      <c r="Q131" s="32">
        <v>0</v>
      </c>
      <c r="R131" s="32">
        <v>1</v>
      </c>
      <c r="S131" s="32">
        <v>0</v>
      </c>
      <c r="T131" s="32">
        <v>33</v>
      </c>
      <c r="U131" s="32">
        <v>0</v>
      </c>
    </row>
    <row r="132" customHeight="1" spans="1:21">
      <c r="A132" s="30" t="s">
        <v>2328</v>
      </c>
      <c r="B132" s="31" t="s">
        <v>1211</v>
      </c>
      <c r="C132" s="32">
        <v>59</v>
      </c>
      <c r="D132" s="33">
        <v>0</v>
      </c>
      <c r="E132" s="33">
        <v>0</v>
      </c>
      <c r="F132" s="33">
        <v>59</v>
      </c>
      <c r="G132" s="33">
        <v>0</v>
      </c>
      <c r="H132" s="34">
        <v>0</v>
      </c>
      <c r="I132" s="32">
        <v>89</v>
      </c>
      <c r="J132" s="33">
        <v>60</v>
      </c>
      <c r="K132" s="33">
        <v>0</v>
      </c>
      <c r="L132" s="33">
        <v>29</v>
      </c>
      <c r="M132" s="34">
        <v>9</v>
      </c>
      <c r="N132" s="32">
        <v>89</v>
      </c>
      <c r="O132" s="32">
        <v>89</v>
      </c>
      <c r="P132" s="32">
        <v>60</v>
      </c>
      <c r="Q132" s="32">
        <v>60</v>
      </c>
      <c r="R132" s="32">
        <v>0</v>
      </c>
      <c r="S132" s="32">
        <v>0</v>
      </c>
      <c r="T132" s="32">
        <v>29</v>
      </c>
      <c r="U132" s="32">
        <v>29</v>
      </c>
    </row>
    <row r="133" customHeight="1" spans="1:21">
      <c r="A133" s="30" t="s">
        <v>2329</v>
      </c>
      <c r="B133" s="31" t="s">
        <v>1212</v>
      </c>
      <c r="C133" s="32">
        <v>92</v>
      </c>
      <c r="D133" s="33">
        <v>0</v>
      </c>
      <c r="E133" s="33">
        <v>0</v>
      </c>
      <c r="F133" s="33">
        <v>92</v>
      </c>
      <c r="G133" s="33">
        <v>0</v>
      </c>
      <c r="H133" s="34">
        <v>0</v>
      </c>
      <c r="I133" s="32">
        <v>150</v>
      </c>
      <c r="J133" s="33">
        <v>94</v>
      </c>
      <c r="K133" s="33">
        <v>0</v>
      </c>
      <c r="L133" s="33">
        <v>56</v>
      </c>
      <c r="M133" s="34">
        <v>24</v>
      </c>
      <c r="N133" s="32">
        <v>150</v>
      </c>
      <c r="O133" s="32">
        <v>150</v>
      </c>
      <c r="P133" s="32">
        <v>94</v>
      </c>
      <c r="Q133" s="32">
        <v>94</v>
      </c>
      <c r="R133" s="32">
        <v>0</v>
      </c>
      <c r="S133" s="32">
        <v>0</v>
      </c>
      <c r="T133" s="32">
        <v>56</v>
      </c>
      <c r="U133" s="32">
        <v>56</v>
      </c>
    </row>
    <row r="134" customHeight="1" spans="1:21">
      <c r="A134" s="30" t="s">
        <v>2330</v>
      </c>
      <c r="B134" s="31" t="s">
        <v>1213</v>
      </c>
      <c r="C134" s="32">
        <v>99</v>
      </c>
      <c r="D134" s="33">
        <v>0</v>
      </c>
      <c r="E134" s="33">
        <v>0</v>
      </c>
      <c r="F134" s="33">
        <v>99</v>
      </c>
      <c r="G134" s="33">
        <v>0</v>
      </c>
      <c r="H134" s="34">
        <v>0</v>
      </c>
      <c r="I134" s="32">
        <v>154</v>
      </c>
      <c r="J134" s="33">
        <v>89</v>
      </c>
      <c r="K134" s="33">
        <v>0</v>
      </c>
      <c r="L134" s="33">
        <v>65</v>
      </c>
      <c r="M134" s="34">
        <v>13</v>
      </c>
      <c r="N134" s="32">
        <v>154</v>
      </c>
      <c r="O134" s="32">
        <v>154</v>
      </c>
      <c r="P134" s="32">
        <v>89</v>
      </c>
      <c r="Q134" s="32">
        <v>89</v>
      </c>
      <c r="R134" s="32">
        <v>0</v>
      </c>
      <c r="S134" s="32">
        <v>0</v>
      </c>
      <c r="T134" s="32">
        <v>65</v>
      </c>
      <c r="U134" s="32">
        <v>65</v>
      </c>
    </row>
    <row r="135" customHeight="1" spans="1:21">
      <c r="A135" s="30" t="s">
        <v>2331</v>
      </c>
      <c r="B135" s="31" t="s">
        <v>1214</v>
      </c>
      <c r="C135" s="32">
        <v>65</v>
      </c>
      <c r="D135" s="33">
        <v>0</v>
      </c>
      <c r="E135" s="33">
        <v>0</v>
      </c>
      <c r="F135" s="33">
        <v>65</v>
      </c>
      <c r="G135" s="33">
        <v>0</v>
      </c>
      <c r="H135" s="34">
        <v>0</v>
      </c>
      <c r="I135" s="32">
        <v>90</v>
      </c>
      <c r="J135" s="33">
        <v>57</v>
      </c>
      <c r="K135" s="33">
        <v>0</v>
      </c>
      <c r="L135" s="33">
        <v>33</v>
      </c>
      <c r="M135" s="34">
        <v>9</v>
      </c>
      <c r="N135" s="32">
        <v>90</v>
      </c>
      <c r="O135" s="32">
        <v>90</v>
      </c>
      <c r="P135" s="32">
        <v>57</v>
      </c>
      <c r="Q135" s="32">
        <v>57</v>
      </c>
      <c r="R135" s="32">
        <v>0</v>
      </c>
      <c r="S135" s="32">
        <v>0</v>
      </c>
      <c r="T135" s="32">
        <v>33</v>
      </c>
      <c r="U135" s="32">
        <v>33</v>
      </c>
    </row>
    <row r="136" customHeight="1" spans="1:21">
      <c r="A136" s="30" t="s">
        <v>2332</v>
      </c>
      <c r="B136" s="31" t="s">
        <v>1215</v>
      </c>
      <c r="C136" s="32">
        <v>75</v>
      </c>
      <c r="D136" s="33">
        <v>0</v>
      </c>
      <c r="E136" s="33">
        <v>0</v>
      </c>
      <c r="F136" s="33">
        <v>75</v>
      </c>
      <c r="G136" s="33">
        <v>0</v>
      </c>
      <c r="H136" s="34">
        <v>0</v>
      </c>
      <c r="I136" s="32">
        <v>93</v>
      </c>
      <c r="J136" s="33">
        <v>58</v>
      </c>
      <c r="K136" s="33">
        <v>0</v>
      </c>
      <c r="L136" s="33">
        <v>35</v>
      </c>
      <c r="M136" s="34">
        <v>15</v>
      </c>
      <c r="N136" s="32">
        <v>93</v>
      </c>
      <c r="O136" s="32">
        <v>93</v>
      </c>
      <c r="P136" s="32">
        <v>58</v>
      </c>
      <c r="Q136" s="32">
        <v>58</v>
      </c>
      <c r="R136" s="32">
        <v>0</v>
      </c>
      <c r="S136" s="32">
        <v>0</v>
      </c>
      <c r="T136" s="32">
        <v>35</v>
      </c>
      <c r="U136" s="32">
        <v>35</v>
      </c>
    </row>
    <row r="137" customHeight="1" spans="1:21">
      <c r="A137" s="30" t="s">
        <v>2333</v>
      </c>
      <c r="B137" s="31" t="s">
        <v>1216</v>
      </c>
      <c r="C137" s="32">
        <v>63</v>
      </c>
      <c r="D137" s="33">
        <v>0</v>
      </c>
      <c r="E137" s="33">
        <v>0</v>
      </c>
      <c r="F137" s="33">
        <v>63</v>
      </c>
      <c r="G137" s="33">
        <v>0</v>
      </c>
      <c r="H137" s="34">
        <v>0</v>
      </c>
      <c r="I137" s="32">
        <v>74</v>
      </c>
      <c r="J137" s="33">
        <v>51</v>
      </c>
      <c r="K137" s="33">
        <v>0</v>
      </c>
      <c r="L137" s="33">
        <v>23</v>
      </c>
      <c r="M137" s="34">
        <v>4</v>
      </c>
      <c r="N137" s="32">
        <v>74</v>
      </c>
      <c r="O137" s="32">
        <v>74</v>
      </c>
      <c r="P137" s="32">
        <v>51</v>
      </c>
      <c r="Q137" s="32">
        <v>51</v>
      </c>
      <c r="R137" s="32">
        <v>0</v>
      </c>
      <c r="S137" s="32">
        <v>0</v>
      </c>
      <c r="T137" s="32">
        <v>23</v>
      </c>
      <c r="U137" s="32">
        <v>23</v>
      </c>
    </row>
    <row r="138" customHeight="1" spans="1:21">
      <c r="A138" s="30" t="s">
        <v>2334</v>
      </c>
      <c r="B138" s="31" t="s">
        <v>1217</v>
      </c>
      <c r="C138" s="32">
        <v>58</v>
      </c>
      <c r="D138" s="33">
        <v>0</v>
      </c>
      <c r="E138" s="33">
        <v>0</v>
      </c>
      <c r="F138" s="33">
        <v>58</v>
      </c>
      <c r="G138" s="33">
        <v>0</v>
      </c>
      <c r="H138" s="34">
        <v>0</v>
      </c>
      <c r="I138" s="32">
        <v>91</v>
      </c>
      <c r="J138" s="33">
        <v>51</v>
      </c>
      <c r="K138" s="33">
        <v>0</v>
      </c>
      <c r="L138" s="33">
        <v>40</v>
      </c>
      <c r="M138" s="34">
        <v>6</v>
      </c>
      <c r="N138" s="32">
        <v>91</v>
      </c>
      <c r="O138" s="32">
        <v>91</v>
      </c>
      <c r="P138" s="32">
        <v>51</v>
      </c>
      <c r="Q138" s="32">
        <v>51</v>
      </c>
      <c r="R138" s="32">
        <v>0</v>
      </c>
      <c r="S138" s="32">
        <v>0</v>
      </c>
      <c r="T138" s="32">
        <v>40</v>
      </c>
      <c r="U138" s="32">
        <v>40</v>
      </c>
    </row>
    <row r="139" customHeight="1" spans="1:21">
      <c r="A139" s="30" t="s">
        <v>2335</v>
      </c>
      <c r="B139" s="31" t="s">
        <v>1218</v>
      </c>
      <c r="C139" s="32">
        <v>205</v>
      </c>
      <c r="D139" s="33">
        <v>0</v>
      </c>
      <c r="E139" s="33">
        <v>0</v>
      </c>
      <c r="F139" s="33">
        <v>205</v>
      </c>
      <c r="G139" s="33">
        <v>0</v>
      </c>
      <c r="H139" s="34">
        <v>0</v>
      </c>
      <c r="I139" s="32">
        <v>275</v>
      </c>
      <c r="J139" s="33">
        <v>180</v>
      </c>
      <c r="K139" s="33">
        <v>1</v>
      </c>
      <c r="L139" s="33">
        <v>94</v>
      </c>
      <c r="M139" s="34">
        <v>21</v>
      </c>
      <c r="N139" s="32">
        <v>275</v>
      </c>
      <c r="O139" s="32">
        <v>275</v>
      </c>
      <c r="P139" s="32">
        <v>180</v>
      </c>
      <c r="Q139" s="32">
        <v>180</v>
      </c>
      <c r="R139" s="32">
        <v>1</v>
      </c>
      <c r="S139" s="32">
        <v>1</v>
      </c>
      <c r="T139" s="32">
        <v>94</v>
      </c>
      <c r="U139" s="32">
        <v>94</v>
      </c>
    </row>
    <row r="140" customHeight="1" spans="1:21">
      <c r="A140" s="30" t="s">
        <v>2336</v>
      </c>
      <c r="B140" s="31" t="s">
        <v>1219</v>
      </c>
      <c r="C140" s="32">
        <v>66</v>
      </c>
      <c r="D140" s="33">
        <v>0</v>
      </c>
      <c r="E140" s="33">
        <v>0</v>
      </c>
      <c r="F140" s="33">
        <v>66</v>
      </c>
      <c r="G140" s="33">
        <v>0</v>
      </c>
      <c r="H140" s="34">
        <v>0</v>
      </c>
      <c r="I140" s="32">
        <v>76</v>
      </c>
      <c r="J140" s="33">
        <v>54</v>
      </c>
      <c r="K140" s="33">
        <v>0</v>
      </c>
      <c r="L140" s="33">
        <v>22</v>
      </c>
      <c r="M140" s="34">
        <v>7</v>
      </c>
      <c r="N140" s="32">
        <v>76</v>
      </c>
      <c r="O140" s="32">
        <v>76</v>
      </c>
      <c r="P140" s="32">
        <v>54</v>
      </c>
      <c r="Q140" s="32">
        <v>54</v>
      </c>
      <c r="R140" s="32">
        <v>0</v>
      </c>
      <c r="S140" s="32">
        <v>0</v>
      </c>
      <c r="T140" s="32">
        <v>22</v>
      </c>
      <c r="U140" s="32">
        <v>22</v>
      </c>
    </row>
    <row r="141" customHeight="1" spans="1:21">
      <c r="A141" s="30" t="s">
        <v>2337</v>
      </c>
      <c r="B141" s="31" t="s">
        <v>1220</v>
      </c>
      <c r="C141" s="32">
        <v>67</v>
      </c>
      <c r="D141" s="33">
        <v>0</v>
      </c>
      <c r="E141" s="33">
        <v>0</v>
      </c>
      <c r="F141" s="33">
        <v>67</v>
      </c>
      <c r="G141" s="33">
        <v>0</v>
      </c>
      <c r="H141" s="34">
        <v>0</v>
      </c>
      <c r="I141" s="32">
        <v>100</v>
      </c>
      <c r="J141" s="33">
        <v>67</v>
      </c>
      <c r="K141" s="33">
        <v>0</v>
      </c>
      <c r="L141" s="33">
        <v>33</v>
      </c>
      <c r="M141" s="34">
        <v>9</v>
      </c>
      <c r="N141" s="32">
        <v>100</v>
      </c>
      <c r="O141" s="32">
        <v>100</v>
      </c>
      <c r="P141" s="32">
        <v>67</v>
      </c>
      <c r="Q141" s="32">
        <v>67</v>
      </c>
      <c r="R141" s="32">
        <v>0</v>
      </c>
      <c r="S141" s="32">
        <v>0</v>
      </c>
      <c r="T141" s="32">
        <v>33</v>
      </c>
      <c r="U141" s="32">
        <v>33</v>
      </c>
    </row>
    <row r="142" customHeight="1" spans="1:21">
      <c r="A142" s="30" t="s">
        <v>2338</v>
      </c>
      <c r="B142" s="31" t="s">
        <v>1221</v>
      </c>
      <c r="C142" s="32">
        <v>80</v>
      </c>
      <c r="D142" s="33">
        <v>0</v>
      </c>
      <c r="E142" s="33">
        <v>0</v>
      </c>
      <c r="F142" s="33">
        <v>80</v>
      </c>
      <c r="G142" s="33">
        <v>0</v>
      </c>
      <c r="H142" s="34">
        <v>0</v>
      </c>
      <c r="I142" s="32">
        <v>146</v>
      </c>
      <c r="J142" s="33">
        <v>80</v>
      </c>
      <c r="K142" s="33">
        <v>0</v>
      </c>
      <c r="L142" s="33">
        <v>66</v>
      </c>
      <c r="M142" s="34">
        <v>5</v>
      </c>
      <c r="N142" s="32">
        <v>146</v>
      </c>
      <c r="O142" s="32">
        <v>66</v>
      </c>
      <c r="P142" s="32">
        <v>80</v>
      </c>
      <c r="Q142" s="32">
        <v>0</v>
      </c>
      <c r="R142" s="32">
        <v>0</v>
      </c>
      <c r="S142" s="32">
        <v>0</v>
      </c>
      <c r="T142" s="32">
        <v>66</v>
      </c>
      <c r="U142" s="32">
        <v>66</v>
      </c>
    </row>
    <row r="143" customHeight="1" spans="1:21">
      <c r="A143" s="30" t="s">
        <v>2339</v>
      </c>
      <c r="B143" s="31" t="s">
        <v>1222</v>
      </c>
      <c r="C143" s="32">
        <v>54</v>
      </c>
      <c r="D143" s="33">
        <v>0</v>
      </c>
      <c r="E143" s="33">
        <v>0</v>
      </c>
      <c r="F143" s="33">
        <v>54</v>
      </c>
      <c r="G143" s="33">
        <v>0</v>
      </c>
      <c r="H143" s="34">
        <v>0</v>
      </c>
      <c r="I143" s="32">
        <v>84</v>
      </c>
      <c r="J143" s="33">
        <v>54</v>
      </c>
      <c r="K143" s="33">
        <v>0</v>
      </c>
      <c r="L143" s="33">
        <v>30</v>
      </c>
      <c r="M143" s="34">
        <v>8</v>
      </c>
      <c r="N143" s="32">
        <v>84</v>
      </c>
      <c r="O143" s="32">
        <v>84</v>
      </c>
      <c r="P143" s="32">
        <v>54</v>
      </c>
      <c r="Q143" s="32">
        <v>54</v>
      </c>
      <c r="R143" s="32">
        <v>0</v>
      </c>
      <c r="S143" s="32">
        <v>0</v>
      </c>
      <c r="T143" s="32">
        <v>30</v>
      </c>
      <c r="U143" s="32">
        <v>30</v>
      </c>
    </row>
    <row r="144" customHeight="1" spans="1:21">
      <c r="A144" s="30" t="s">
        <v>2340</v>
      </c>
      <c r="B144" s="31" t="s">
        <v>1223</v>
      </c>
      <c r="C144" s="32">
        <v>7</v>
      </c>
      <c r="D144" s="33">
        <v>0</v>
      </c>
      <c r="E144" s="33">
        <v>0</v>
      </c>
      <c r="F144" s="33">
        <v>7</v>
      </c>
      <c r="G144" s="33">
        <v>0</v>
      </c>
      <c r="H144" s="34">
        <v>0</v>
      </c>
      <c r="I144" s="32">
        <v>6</v>
      </c>
      <c r="J144" s="33">
        <v>6</v>
      </c>
      <c r="K144" s="33">
        <v>0</v>
      </c>
      <c r="L144" s="33">
        <v>0</v>
      </c>
      <c r="M144" s="34">
        <v>0</v>
      </c>
      <c r="N144" s="32">
        <v>6</v>
      </c>
      <c r="O144" s="32">
        <v>6</v>
      </c>
      <c r="P144" s="32">
        <v>6</v>
      </c>
      <c r="Q144" s="32">
        <v>6</v>
      </c>
      <c r="R144" s="32">
        <v>0</v>
      </c>
      <c r="S144" s="32">
        <v>0</v>
      </c>
      <c r="T144" s="32">
        <v>0</v>
      </c>
      <c r="U144" s="32">
        <v>0</v>
      </c>
    </row>
    <row r="145" customHeight="1" spans="1:21">
      <c r="A145" s="30" t="s">
        <v>2341</v>
      </c>
      <c r="B145" s="31" t="s">
        <v>1224</v>
      </c>
      <c r="C145" s="32">
        <v>27</v>
      </c>
      <c r="D145" s="33">
        <v>0</v>
      </c>
      <c r="E145" s="33">
        <v>27</v>
      </c>
      <c r="F145" s="33">
        <v>0</v>
      </c>
      <c r="G145" s="33">
        <v>0</v>
      </c>
      <c r="H145" s="34">
        <v>0</v>
      </c>
      <c r="I145" s="32">
        <v>22</v>
      </c>
      <c r="J145" s="33">
        <v>22</v>
      </c>
      <c r="K145" s="33">
        <v>0</v>
      </c>
      <c r="L145" s="33">
        <v>0</v>
      </c>
      <c r="M145" s="34">
        <v>0</v>
      </c>
      <c r="N145" s="32">
        <v>22</v>
      </c>
      <c r="O145" s="32">
        <v>0</v>
      </c>
      <c r="P145" s="32">
        <v>22</v>
      </c>
      <c r="Q145" s="32">
        <v>0</v>
      </c>
      <c r="R145" s="32">
        <v>0</v>
      </c>
      <c r="S145" s="32">
        <v>0</v>
      </c>
      <c r="T145" s="32">
        <v>0</v>
      </c>
      <c r="U145" s="32">
        <v>0</v>
      </c>
    </row>
    <row r="146" customHeight="1" spans="1:21">
      <c r="A146" s="30" t="s">
        <v>2342</v>
      </c>
      <c r="B146" s="31" t="s">
        <v>1225</v>
      </c>
      <c r="C146" s="32">
        <v>19</v>
      </c>
      <c r="D146" s="33">
        <v>7</v>
      </c>
      <c r="E146" s="33">
        <v>12</v>
      </c>
      <c r="F146" s="33">
        <v>0</v>
      </c>
      <c r="G146" s="33">
        <v>0</v>
      </c>
      <c r="H146" s="34">
        <v>0</v>
      </c>
      <c r="I146" s="32">
        <v>14</v>
      </c>
      <c r="J146" s="33">
        <v>14</v>
      </c>
      <c r="K146" s="33">
        <v>0</v>
      </c>
      <c r="L146" s="33">
        <v>0</v>
      </c>
      <c r="M146" s="34">
        <v>0</v>
      </c>
      <c r="N146" s="32">
        <v>14</v>
      </c>
      <c r="O146" s="32">
        <v>0</v>
      </c>
      <c r="P146" s="32">
        <v>14</v>
      </c>
      <c r="Q146" s="32">
        <v>0</v>
      </c>
      <c r="R146" s="32">
        <v>0</v>
      </c>
      <c r="S146" s="32">
        <v>0</v>
      </c>
      <c r="T146" s="32">
        <v>0</v>
      </c>
      <c r="U146" s="32">
        <v>0</v>
      </c>
    </row>
    <row r="147" customHeight="1" spans="1:21">
      <c r="A147" s="30"/>
      <c r="B147" s="31" t="s">
        <v>1895</v>
      </c>
      <c r="C147" s="32">
        <v>147</v>
      </c>
      <c r="D147" s="33">
        <v>33</v>
      </c>
      <c r="E147" s="33">
        <v>95</v>
      </c>
      <c r="F147" s="33">
        <v>0</v>
      </c>
      <c r="G147" s="33">
        <v>18</v>
      </c>
      <c r="H147" s="34">
        <v>1</v>
      </c>
      <c r="I147" s="32">
        <v>255</v>
      </c>
      <c r="J147" s="33">
        <v>162</v>
      </c>
      <c r="K147" s="33">
        <v>3</v>
      </c>
      <c r="L147" s="33">
        <v>90</v>
      </c>
      <c r="M147" s="34">
        <v>6</v>
      </c>
      <c r="N147" s="32">
        <v>202</v>
      </c>
      <c r="O147" s="32">
        <v>0</v>
      </c>
      <c r="P147" s="32">
        <v>116</v>
      </c>
      <c r="Q147" s="32">
        <v>0</v>
      </c>
      <c r="R147" s="32">
        <v>3</v>
      </c>
      <c r="S147" s="32">
        <v>0</v>
      </c>
      <c r="T147" s="32">
        <v>83</v>
      </c>
      <c r="U147" s="32">
        <v>0</v>
      </c>
    </row>
    <row r="148" customHeight="1" spans="1:21">
      <c r="A148" s="30" t="s">
        <v>2343</v>
      </c>
      <c r="B148" s="31" t="s">
        <v>1226</v>
      </c>
      <c r="C148" s="32">
        <v>18</v>
      </c>
      <c r="D148" s="33">
        <v>18</v>
      </c>
      <c r="E148" s="33">
        <v>0</v>
      </c>
      <c r="F148" s="33">
        <v>0</v>
      </c>
      <c r="G148" s="33">
        <v>0</v>
      </c>
      <c r="H148" s="34">
        <v>0</v>
      </c>
      <c r="I148" s="32">
        <v>26</v>
      </c>
      <c r="J148" s="33">
        <v>17</v>
      </c>
      <c r="K148" s="33">
        <v>0</v>
      </c>
      <c r="L148" s="33">
        <v>9</v>
      </c>
      <c r="M148" s="34">
        <v>0</v>
      </c>
      <c r="N148" s="32">
        <v>26</v>
      </c>
      <c r="O148" s="32">
        <v>0</v>
      </c>
      <c r="P148" s="32">
        <v>17</v>
      </c>
      <c r="Q148" s="32">
        <v>0</v>
      </c>
      <c r="R148" s="32">
        <v>0</v>
      </c>
      <c r="S148" s="32">
        <v>0</v>
      </c>
      <c r="T148" s="32">
        <v>9</v>
      </c>
      <c r="U148" s="32">
        <v>0</v>
      </c>
    </row>
    <row r="149" customHeight="1" spans="1:21">
      <c r="A149" s="30" t="s">
        <v>2344</v>
      </c>
      <c r="B149" s="31" t="s">
        <v>1227</v>
      </c>
      <c r="C149" s="32">
        <v>6</v>
      </c>
      <c r="D149" s="33">
        <v>0</v>
      </c>
      <c r="E149" s="33">
        <v>6</v>
      </c>
      <c r="F149" s="33">
        <v>0</v>
      </c>
      <c r="G149" s="33">
        <v>0</v>
      </c>
      <c r="H149" s="34">
        <v>0</v>
      </c>
      <c r="I149" s="32">
        <v>7</v>
      </c>
      <c r="J149" s="33">
        <v>5</v>
      </c>
      <c r="K149" s="33">
        <v>0</v>
      </c>
      <c r="L149" s="33">
        <v>2</v>
      </c>
      <c r="M149" s="34">
        <v>2</v>
      </c>
      <c r="N149" s="32">
        <v>7</v>
      </c>
      <c r="O149" s="32">
        <v>0</v>
      </c>
      <c r="P149" s="32">
        <v>5</v>
      </c>
      <c r="Q149" s="32">
        <v>0</v>
      </c>
      <c r="R149" s="32">
        <v>0</v>
      </c>
      <c r="S149" s="32">
        <v>0</v>
      </c>
      <c r="T149" s="32">
        <v>2</v>
      </c>
      <c r="U149" s="32">
        <v>0</v>
      </c>
    </row>
    <row r="150" customHeight="1" spans="1:21">
      <c r="A150" s="30" t="s">
        <v>2345</v>
      </c>
      <c r="B150" s="31" t="s">
        <v>1228</v>
      </c>
      <c r="C150" s="32">
        <v>14</v>
      </c>
      <c r="D150" s="33">
        <v>0</v>
      </c>
      <c r="E150" s="33">
        <v>14</v>
      </c>
      <c r="F150" s="33">
        <v>0</v>
      </c>
      <c r="G150" s="33">
        <v>0</v>
      </c>
      <c r="H150" s="34">
        <v>0</v>
      </c>
      <c r="I150" s="32">
        <v>48</v>
      </c>
      <c r="J150" s="33">
        <v>10</v>
      </c>
      <c r="K150" s="33">
        <v>1</v>
      </c>
      <c r="L150" s="33">
        <v>37</v>
      </c>
      <c r="M150" s="34">
        <v>2</v>
      </c>
      <c r="N150" s="32">
        <v>48</v>
      </c>
      <c r="O150" s="32">
        <v>0</v>
      </c>
      <c r="P150" s="32">
        <v>10</v>
      </c>
      <c r="Q150" s="32">
        <v>0</v>
      </c>
      <c r="R150" s="32">
        <v>1</v>
      </c>
      <c r="S150" s="32">
        <v>0</v>
      </c>
      <c r="T150" s="32">
        <v>37</v>
      </c>
      <c r="U150" s="32">
        <v>0</v>
      </c>
    </row>
    <row r="151" customHeight="1" spans="1:21">
      <c r="A151" s="30" t="s">
        <v>2346</v>
      </c>
      <c r="B151" s="31" t="s">
        <v>1229</v>
      </c>
      <c r="C151" s="32">
        <v>18</v>
      </c>
      <c r="D151" s="33">
        <v>0</v>
      </c>
      <c r="E151" s="33">
        <v>0</v>
      </c>
      <c r="F151" s="33">
        <v>0</v>
      </c>
      <c r="G151" s="33">
        <v>18</v>
      </c>
      <c r="H151" s="34">
        <v>0</v>
      </c>
      <c r="I151" s="32">
        <v>53</v>
      </c>
      <c r="J151" s="33">
        <v>46</v>
      </c>
      <c r="K151" s="33">
        <v>0</v>
      </c>
      <c r="L151" s="33">
        <v>7</v>
      </c>
      <c r="M151" s="34">
        <v>0</v>
      </c>
      <c r="N151" s="32">
        <v>0</v>
      </c>
      <c r="O151" s="32">
        <v>0</v>
      </c>
      <c r="P151" s="32">
        <v>0</v>
      </c>
      <c r="Q151" s="32">
        <v>0</v>
      </c>
      <c r="R151" s="32">
        <v>0</v>
      </c>
      <c r="S151" s="32">
        <v>0</v>
      </c>
      <c r="T151" s="32">
        <v>0</v>
      </c>
      <c r="U151" s="32">
        <v>0</v>
      </c>
    </row>
    <row r="152" customHeight="1" spans="1:21">
      <c r="A152" s="30" t="s">
        <v>2347</v>
      </c>
      <c r="B152" s="31" t="s">
        <v>1230</v>
      </c>
      <c r="C152" s="32">
        <v>16</v>
      </c>
      <c r="D152" s="33">
        <v>15</v>
      </c>
      <c r="E152" s="33">
        <v>0</v>
      </c>
      <c r="F152" s="33">
        <v>0</v>
      </c>
      <c r="G152" s="33">
        <v>0</v>
      </c>
      <c r="H152" s="34">
        <v>1</v>
      </c>
      <c r="I152" s="32">
        <v>47</v>
      </c>
      <c r="J152" s="33">
        <v>16</v>
      </c>
      <c r="K152" s="33">
        <v>2</v>
      </c>
      <c r="L152" s="33">
        <v>29</v>
      </c>
      <c r="M152" s="34">
        <v>2</v>
      </c>
      <c r="N152" s="32">
        <v>47</v>
      </c>
      <c r="O152" s="32">
        <v>0</v>
      </c>
      <c r="P152" s="32">
        <v>16</v>
      </c>
      <c r="Q152" s="32">
        <v>0</v>
      </c>
      <c r="R152" s="32">
        <v>2</v>
      </c>
      <c r="S152" s="32">
        <v>0</v>
      </c>
      <c r="T152" s="32">
        <v>29</v>
      </c>
      <c r="U152" s="32">
        <v>0</v>
      </c>
    </row>
    <row r="153" customHeight="1" spans="1:21">
      <c r="A153" s="30" t="s">
        <v>2348</v>
      </c>
      <c r="B153" s="31" t="s">
        <v>1231</v>
      </c>
      <c r="C153" s="32">
        <v>39</v>
      </c>
      <c r="D153" s="33">
        <v>0</v>
      </c>
      <c r="E153" s="33">
        <v>39</v>
      </c>
      <c r="F153" s="33">
        <v>0</v>
      </c>
      <c r="G153" s="33">
        <v>0</v>
      </c>
      <c r="H153" s="34">
        <v>0</v>
      </c>
      <c r="I153" s="32">
        <v>36</v>
      </c>
      <c r="J153" s="33">
        <v>36</v>
      </c>
      <c r="K153" s="33">
        <v>0</v>
      </c>
      <c r="L153" s="33">
        <v>0</v>
      </c>
      <c r="M153" s="34">
        <v>0</v>
      </c>
      <c r="N153" s="32">
        <v>36</v>
      </c>
      <c r="O153" s="32">
        <v>0</v>
      </c>
      <c r="P153" s="32">
        <v>36</v>
      </c>
      <c r="Q153" s="32">
        <v>0</v>
      </c>
      <c r="R153" s="32">
        <v>0</v>
      </c>
      <c r="S153" s="32">
        <v>0</v>
      </c>
      <c r="T153" s="32">
        <v>0</v>
      </c>
      <c r="U153" s="32">
        <v>0</v>
      </c>
    </row>
    <row r="154" customHeight="1" spans="1:21">
      <c r="A154" s="30" t="s">
        <v>2349</v>
      </c>
      <c r="B154" s="31" t="s">
        <v>1232</v>
      </c>
      <c r="C154" s="32">
        <v>36</v>
      </c>
      <c r="D154" s="33">
        <v>0</v>
      </c>
      <c r="E154" s="33">
        <v>36</v>
      </c>
      <c r="F154" s="33">
        <v>0</v>
      </c>
      <c r="G154" s="33">
        <v>0</v>
      </c>
      <c r="H154" s="34">
        <v>0</v>
      </c>
      <c r="I154" s="32">
        <v>38</v>
      </c>
      <c r="J154" s="33">
        <v>32</v>
      </c>
      <c r="K154" s="33">
        <v>0</v>
      </c>
      <c r="L154" s="33">
        <v>6</v>
      </c>
      <c r="M154" s="34">
        <v>0</v>
      </c>
      <c r="N154" s="32">
        <v>38</v>
      </c>
      <c r="O154" s="32">
        <v>0</v>
      </c>
      <c r="P154" s="32">
        <v>32</v>
      </c>
      <c r="Q154" s="32">
        <v>0</v>
      </c>
      <c r="R154" s="32">
        <v>0</v>
      </c>
      <c r="S154" s="32">
        <v>0</v>
      </c>
      <c r="T154" s="32">
        <v>6</v>
      </c>
      <c r="U154" s="32">
        <v>0</v>
      </c>
    </row>
    <row r="155" customHeight="1" spans="1:21">
      <c r="A155" s="30"/>
      <c r="B155" s="31" t="s">
        <v>1912</v>
      </c>
      <c r="C155" s="32">
        <v>124</v>
      </c>
      <c r="D155" s="33">
        <v>44</v>
      </c>
      <c r="E155" s="33">
        <v>62</v>
      </c>
      <c r="F155" s="33">
        <v>8</v>
      </c>
      <c r="G155" s="33">
        <v>8</v>
      </c>
      <c r="H155" s="34">
        <v>2</v>
      </c>
      <c r="I155" s="32">
        <v>252</v>
      </c>
      <c r="J155" s="33">
        <v>125</v>
      </c>
      <c r="K155" s="33">
        <v>1</v>
      </c>
      <c r="L155" s="33">
        <v>126</v>
      </c>
      <c r="M155" s="34">
        <v>8</v>
      </c>
      <c r="N155" s="32">
        <v>208</v>
      </c>
      <c r="O155" s="32">
        <v>0</v>
      </c>
      <c r="P155" s="32">
        <v>113</v>
      </c>
      <c r="Q155" s="32">
        <v>0</v>
      </c>
      <c r="R155" s="32">
        <v>0</v>
      </c>
      <c r="S155" s="32">
        <v>0</v>
      </c>
      <c r="T155" s="32">
        <v>95</v>
      </c>
      <c r="U155" s="32">
        <v>0</v>
      </c>
    </row>
    <row r="156" customHeight="1" spans="1:21">
      <c r="A156" s="30" t="s">
        <v>2350</v>
      </c>
      <c r="B156" s="31" t="s">
        <v>1233</v>
      </c>
      <c r="C156" s="32">
        <v>24</v>
      </c>
      <c r="D156" s="33">
        <v>13</v>
      </c>
      <c r="E156" s="33">
        <v>10</v>
      </c>
      <c r="F156" s="33">
        <v>0</v>
      </c>
      <c r="G156" s="33">
        <v>0</v>
      </c>
      <c r="H156" s="34">
        <v>1</v>
      </c>
      <c r="I156" s="32">
        <v>44</v>
      </c>
      <c r="J156" s="33">
        <v>24</v>
      </c>
      <c r="K156" s="33">
        <v>0</v>
      </c>
      <c r="L156" s="33">
        <v>20</v>
      </c>
      <c r="M156" s="34">
        <v>0</v>
      </c>
      <c r="N156" s="32">
        <v>44</v>
      </c>
      <c r="O156" s="32">
        <v>0</v>
      </c>
      <c r="P156" s="32">
        <v>24</v>
      </c>
      <c r="Q156" s="32">
        <v>0</v>
      </c>
      <c r="R156" s="32">
        <v>0</v>
      </c>
      <c r="S156" s="32">
        <v>0</v>
      </c>
      <c r="T156" s="32">
        <v>20</v>
      </c>
      <c r="U156" s="32">
        <v>0</v>
      </c>
    </row>
    <row r="157" customHeight="1" spans="1:21">
      <c r="A157" s="30" t="s">
        <v>2351</v>
      </c>
      <c r="B157" s="31" t="s">
        <v>1234</v>
      </c>
      <c r="C157" s="32">
        <v>15</v>
      </c>
      <c r="D157" s="33">
        <v>0</v>
      </c>
      <c r="E157" s="33">
        <v>15</v>
      </c>
      <c r="F157" s="33">
        <v>0</v>
      </c>
      <c r="G157" s="33">
        <v>0</v>
      </c>
      <c r="H157" s="34">
        <v>0</v>
      </c>
      <c r="I157" s="32">
        <v>77</v>
      </c>
      <c r="J157" s="33">
        <v>15</v>
      </c>
      <c r="K157" s="33">
        <v>0</v>
      </c>
      <c r="L157" s="33">
        <v>62</v>
      </c>
      <c r="M157" s="34">
        <v>5</v>
      </c>
      <c r="N157" s="32">
        <v>77</v>
      </c>
      <c r="O157" s="32">
        <v>0</v>
      </c>
      <c r="P157" s="32">
        <v>15</v>
      </c>
      <c r="Q157" s="32">
        <v>0</v>
      </c>
      <c r="R157" s="32">
        <v>0</v>
      </c>
      <c r="S157" s="32">
        <v>0</v>
      </c>
      <c r="T157" s="32">
        <v>62</v>
      </c>
      <c r="U157" s="32">
        <v>0</v>
      </c>
    </row>
    <row r="158" customHeight="1" spans="1:21">
      <c r="A158" s="30" t="s">
        <v>2352</v>
      </c>
      <c r="B158" s="31" t="s">
        <v>1235</v>
      </c>
      <c r="C158" s="32">
        <v>77</v>
      </c>
      <c r="D158" s="33">
        <v>31</v>
      </c>
      <c r="E158" s="33">
        <v>37</v>
      </c>
      <c r="F158" s="33">
        <v>0</v>
      </c>
      <c r="G158" s="33">
        <v>8</v>
      </c>
      <c r="H158" s="34">
        <v>1</v>
      </c>
      <c r="I158" s="32">
        <v>87</v>
      </c>
      <c r="J158" s="33">
        <v>74</v>
      </c>
      <c r="K158" s="33">
        <v>0</v>
      </c>
      <c r="L158" s="33">
        <v>13</v>
      </c>
      <c r="M158" s="34">
        <v>1</v>
      </c>
      <c r="N158" s="32">
        <v>87</v>
      </c>
      <c r="O158" s="32">
        <v>0</v>
      </c>
      <c r="P158" s="32">
        <v>74</v>
      </c>
      <c r="Q158" s="32">
        <v>0</v>
      </c>
      <c r="R158" s="32">
        <v>0</v>
      </c>
      <c r="S158" s="32">
        <v>0</v>
      </c>
      <c r="T158" s="32">
        <v>13</v>
      </c>
      <c r="U158" s="32">
        <v>0</v>
      </c>
    </row>
    <row r="159" ht="27" customHeight="1" spans="1:21">
      <c r="A159" s="30" t="s">
        <v>2353</v>
      </c>
      <c r="B159" s="31" t="s">
        <v>1236</v>
      </c>
      <c r="C159" s="32">
        <v>8</v>
      </c>
      <c r="D159" s="33">
        <v>0</v>
      </c>
      <c r="E159" s="33">
        <v>0</v>
      </c>
      <c r="F159" s="33">
        <v>8</v>
      </c>
      <c r="G159" s="33">
        <v>0</v>
      </c>
      <c r="H159" s="34">
        <v>0</v>
      </c>
      <c r="I159" s="32">
        <v>44</v>
      </c>
      <c r="J159" s="33">
        <v>12</v>
      </c>
      <c r="K159" s="33">
        <v>1</v>
      </c>
      <c r="L159" s="33">
        <v>31</v>
      </c>
      <c r="M159" s="34">
        <v>2</v>
      </c>
      <c r="N159" s="32">
        <v>0</v>
      </c>
      <c r="O159" s="32">
        <v>0</v>
      </c>
      <c r="P159" s="32">
        <v>0</v>
      </c>
      <c r="Q159" s="32">
        <v>0</v>
      </c>
      <c r="R159" s="32">
        <v>0</v>
      </c>
      <c r="S159" s="32">
        <v>0</v>
      </c>
      <c r="T159" s="32">
        <v>0</v>
      </c>
      <c r="U159" s="32">
        <v>0</v>
      </c>
    </row>
    <row r="160" customHeight="1" spans="1:21">
      <c r="A160" s="30"/>
      <c r="B160" s="31" t="s">
        <v>1936</v>
      </c>
      <c r="C160" s="32">
        <v>1602</v>
      </c>
      <c r="D160" s="33">
        <v>191</v>
      </c>
      <c r="E160" s="33">
        <v>1323</v>
      </c>
      <c r="F160" s="33">
        <v>5</v>
      </c>
      <c r="G160" s="33">
        <v>69</v>
      </c>
      <c r="H160" s="34">
        <v>14</v>
      </c>
      <c r="I160" s="32">
        <v>2181</v>
      </c>
      <c r="J160" s="33">
        <v>1536</v>
      </c>
      <c r="K160" s="33">
        <v>4</v>
      </c>
      <c r="L160" s="33">
        <v>641</v>
      </c>
      <c r="M160" s="34">
        <v>77</v>
      </c>
      <c r="N160" s="32">
        <v>2087</v>
      </c>
      <c r="O160" s="32">
        <v>24</v>
      </c>
      <c r="P160" s="32">
        <v>1476</v>
      </c>
      <c r="Q160" s="32">
        <v>24</v>
      </c>
      <c r="R160" s="32">
        <v>4</v>
      </c>
      <c r="S160" s="32">
        <v>0</v>
      </c>
      <c r="T160" s="32">
        <v>607</v>
      </c>
      <c r="U160" s="32">
        <v>0</v>
      </c>
    </row>
    <row r="161" customHeight="1" spans="1:21">
      <c r="A161" s="30" t="s">
        <v>2354</v>
      </c>
      <c r="B161" s="31" t="s">
        <v>1237</v>
      </c>
      <c r="C161" s="32">
        <v>67</v>
      </c>
      <c r="D161" s="33">
        <v>45</v>
      </c>
      <c r="E161" s="33">
        <v>18</v>
      </c>
      <c r="F161" s="33">
        <v>0</v>
      </c>
      <c r="G161" s="33">
        <v>0</v>
      </c>
      <c r="H161" s="34">
        <v>4</v>
      </c>
      <c r="I161" s="32">
        <v>145</v>
      </c>
      <c r="J161" s="33">
        <v>67</v>
      </c>
      <c r="K161" s="33">
        <v>0</v>
      </c>
      <c r="L161" s="33">
        <v>78</v>
      </c>
      <c r="M161" s="34">
        <v>3</v>
      </c>
      <c r="N161" s="32">
        <v>145</v>
      </c>
      <c r="O161" s="32">
        <v>0</v>
      </c>
      <c r="P161" s="32">
        <v>67</v>
      </c>
      <c r="Q161" s="32">
        <v>0</v>
      </c>
      <c r="R161" s="32">
        <v>0</v>
      </c>
      <c r="S161" s="32">
        <v>0</v>
      </c>
      <c r="T161" s="32">
        <v>78</v>
      </c>
      <c r="U161" s="32">
        <v>0</v>
      </c>
    </row>
    <row r="162" customHeight="1" spans="1:21">
      <c r="A162" s="30" t="s">
        <v>2355</v>
      </c>
      <c r="B162" s="31" t="s">
        <v>1238</v>
      </c>
      <c r="C162" s="32">
        <v>123</v>
      </c>
      <c r="D162" s="33">
        <v>9</v>
      </c>
      <c r="E162" s="33">
        <v>114</v>
      </c>
      <c r="F162" s="33">
        <v>0</v>
      </c>
      <c r="G162" s="33">
        <v>0</v>
      </c>
      <c r="H162" s="34">
        <v>0</v>
      </c>
      <c r="I162" s="32">
        <v>118</v>
      </c>
      <c r="J162" s="33">
        <v>118</v>
      </c>
      <c r="K162" s="33">
        <v>0</v>
      </c>
      <c r="L162" s="33">
        <v>0</v>
      </c>
      <c r="M162" s="34">
        <v>0</v>
      </c>
      <c r="N162" s="32">
        <v>118</v>
      </c>
      <c r="O162" s="32">
        <v>0</v>
      </c>
      <c r="P162" s="32">
        <v>118</v>
      </c>
      <c r="Q162" s="32">
        <v>0</v>
      </c>
      <c r="R162" s="32">
        <v>0</v>
      </c>
      <c r="S162" s="32">
        <v>0</v>
      </c>
      <c r="T162" s="32">
        <v>0</v>
      </c>
      <c r="U162" s="32">
        <v>0</v>
      </c>
    </row>
    <row r="163" customHeight="1" spans="1:21">
      <c r="A163" s="30" t="s">
        <v>2356</v>
      </c>
      <c r="B163" s="31" t="s">
        <v>1239</v>
      </c>
      <c r="C163" s="32">
        <v>30</v>
      </c>
      <c r="D163" s="33">
        <v>0</v>
      </c>
      <c r="E163" s="33">
        <v>30</v>
      </c>
      <c r="F163" s="33">
        <v>0</v>
      </c>
      <c r="G163" s="33">
        <v>0</v>
      </c>
      <c r="H163" s="34">
        <v>0</v>
      </c>
      <c r="I163" s="32">
        <v>25</v>
      </c>
      <c r="J163" s="33">
        <v>22</v>
      </c>
      <c r="K163" s="33">
        <v>0</v>
      </c>
      <c r="L163" s="33">
        <v>3</v>
      </c>
      <c r="M163" s="34">
        <v>0</v>
      </c>
      <c r="N163" s="32">
        <v>25</v>
      </c>
      <c r="O163" s="32">
        <v>0</v>
      </c>
      <c r="P163" s="32">
        <v>22</v>
      </c>
      <c r="Q163" s="32">
        <v>0</v>
      </c>
      <c r="R163" s="32">
        <v>0</v>
      </c>
      <c r="S163" s="32">
        <v>0</v>
      </c>
      <c r="T163" s="32">
        <v>3</v>
      </c>
      <c r="U163" s="32">
        <v>0</v>
      </c>
    </row>
    <row r="164" customHeight="1" spans="1:21">
      <c r="A164" s="30" t="s">
        <v>2357</v>
      </c>
      <c r="B164" s="31" t="s">
        <v>1240</v>
      </c>
      <c r="C164" s="32">
        <v>25</v>
      </c>
      <c r="D164" s="33">
        <v>0</v>
      </c>
      <c r="E164" s="33">
        <v>0</v>
      </c>
      <c r="F164" s="33">
        <v>0</v>
      </c>
      <c r="G164" s="33">
        <v>25</v>
      </c>
      <c r="H164" s="34">
        <v>0</v>
      </c>
      <c r="I164" s="32">
        <v>23</v>
      </c>
      <c r="J164" s="33">
        <v>18</v>
      </c>
      <c r="K164" s="33">
        <v>0</v>
      </c>
      <c r="L164" s="33">
        <v>5</v>
      </c>
      <c r="M164" s="34">
        <v>0</v>
      </c>
      <c r="N164" s="32">
        <v>0</v>
      </c>
      <c r="O164" s="32">
        <v>0</v>
      </c>
      <c r="P164" s="32">
        <v>0</v>
      </c>
      <c r="Q164" s="32">
        <v>0</v>
      </c>
      <c r="R164" s="32">
        <v>0</v>
      </c>
      <c r="S164" s="32">
        <v>0</v>
      </c>
      <c r="T164" s="32">
        <v>0</v>
      </c>
      <c r="U164" s="32">
        <v>0</v>
      </c>
    </row>
    <row r="165" customHeight="1" spans="1:21">
      <c r="A165" s="30" t="s">
        <v>2358</v>
      </c>
      <c r="B165" s="31" t="s">
        <v>1241</v>
      </c>
      <c r="C165" s="32">
        <v>505</v>
      </c>
      <c r="D165" s="33">
        <v>32</v>
      </c>
      <c r="E165" s="33">
        <v>473</v>
      </c>
      <c r="F165" s="33">
        <v>0</v>
      </c>
      <c r="G165" s="33">
        <v>0</v>
      </c>
      <c r="H165" s="34">
        <v>0</v>
      </c>
      <c r="I165" s="32">
        <v>622</v>
      </c>
      <c r="J165" s="33">
        <v>481</v>
      </c>
      <c r="K165" s="33">
        <v>0</v>
      </c>
      <c r="L165" s="33">
        <v>141</v>
      </c>
      <c r="M165" s="34">
        <v>19</v>
      </c>
      <c r="N165" s="32">
        <v>622</v>
      </c>
      <c r="O165" s="32">
        <v>0</v>
      </c>
      <c r="P165" s="32">
        <v>481</v>
      </c>
      <c r="Q165" s="32">
        <v>0</v>
      </c>
      <c r="R165" s="32">
        <v>0</v>
      </c>
      <c r="S165" s="32">
        <v>0</v>
      </c>
      <c r="T165" s="32">
        <v>141</v>
      </c>
      <c r="U165" s="32">
        <v>0</v>
      </c>
    </row>
    <row r="166" customHeight="1" spans="1:21">
      <c r="A166" s="30" t="s">
        <v>2359</v>
      </c>
      <c r="B166" s="31" t="s">
        <v>1242</v>
      </c>
      <c r="C166" s="32">
        <v>121</v>
      </c>
      <c r="D166" s="33">
        <v>41</v>
      </c>
      <c r="E166" s="33">
        <v>74</v>
      </c>
      <c r="F166" s="33">
        <v>0</v>
      </c>
      <c r="G166" s="33">
        <v>0</v>
      </c>
      <c r="H166" s="34">
        <v>6</v>
      </c>
      <c r="I166" s="32">
        <v>188</v>
      </c>
      <c r="J166" s="33">
        <v>107</v>
      </c>
      <c r="K166" s="33">
        <v>1</v>
      </c>
      <c r="L166" s="33">
        <v>80</v>
      </c>
      <c r="M166" s="34">
        <v>6</v>
      </c>
      <c r="N166" s="32">
        <v>188</v>
      </c>
      <c r="O166" s="32">
        <v>0</v>
      </c>
      <c r="P166" s="32">
        <v>107</v>
      </c>
      <c r="Q166" s="32">
        <v>0</v>
      </c>
      <c r="R166" s="32">
        <v>1</v>
      </c>
      <c r="S166" s="32">
        <v>0</v>
      </c>
      <c r="T166" s="32">
        <v>80</v>
      </c>
      <c r="U166" s="32">
        <v>0</v>
      </c>
    </row>
    <row r="167" customHeight="1" spans="1:21">
      <c r="A167" s="30" t="s">
        <v>2360</v>
      </c>
      <c r="B167" s="31" t="s">
        <v>1243</v>
      </c>
      <c r="C167" s="32">
        <v>15</v>
      </c>
      <c r="D167" s="33">
        <v>0</v>
      </c>
      <c r="E167" s="33">
        <v>15</v>
      </c>
      <c r="F167" s="33">
        <v>0</v>
      </c>
      <c r="G167" s="33">
        <v>0</v>
      </c>
      <c r="H167" s="34">
        <v>0</v>
      </c>
      <c r="I167" s="32">
        <v>20</v>
      </c>
      <c r="J167" s="33">
        <v>15</v>
      </c>
      <c r="K167" s="33">
        <v>0</v>
      </c>
      <c r="L167" s="33">
        <v>5</v>
      </c>
      <c r="M167" s="34">
        <v>0</v>
      </c>
      <c r="N167" s="32">
        <v>20</v>
      </c>
      <c r="O167" s="32">
        <v>0</v>
      </c>
      <c r="P167" s="32">
        <v>15</v>
      </c>
      <c r="Q167" s="32">
        <v>0</v>
      </c>
      <c r="R167" s="32">
        <v>0</v>
      </c>
      <c r="S167" s="32">
        <v>0</v>
      </c>
      <c r="T167" s="32">
        <v>5</v>
      </c>
      <c r="U167" s="32">
        <v>0</v>
      </c>
    </row>
    <row r="168" customHeight="1" spans="1:21">
      <c r="A168" s="30" t="s">
        <v>2361</v>
      </c>
      <c r="B168" s="31" t="s">
        <v>1244</v>
      </c>
      <c r="C168" s="32">
        <v>4</v>
      </c>
      <c r="D168" s="33">
        <v>0</v>
      </c>
      <c r="E168" s="33">
        <v>4</v>
      </c>
      <c r="F168" s="33">
        <v>0</v>
      </c>
      <c r="G168" s="33">
        <v>0</v>
      </c>
      <c r="H168" s="34">
        <v>0</v>
      </c>
      <c r="I168" s="32">
        <v>4</v>
      </c>
      <c r="J168" s="33">
        <v>4</v>
      </c>
      <c r="K168" s="33">
        <v>0</v>
      </c>
      <c r="L168" s="33">
        <v>0</v>
      </c>
      <c r="M168" s="34">
        <v>0</v>
      </c>
      <c r="N168" s="32">
        <v>4</v>
      </c>
      <c r="O168" s="32">
        <v>0</v>
      </c>
      <c r="P168" s="32">
        <v>4</v>
      </c>
      <c r="Q168" s="32">
        <v>0</v>
      </c>
      <c r="R168" s="32">
        <v>0</v>
      </c>
      <c r="S168" s="32">
        <v>0</v>
      </c>
      <c r="T168" s="32">
        <v>0</v>
      </c>
      <c r="U168" s="32">
        <v>0</v>
      </c>
    </row>
    <row r="169" customHeight="1" spans="1:21">
      <c r="A169" s="30" t="s">
        <v>2362</v>
      </c>
      <c r="B169" s="31" t="s">
        <v>1245</v>
      </c>
      <c r="C169" s="32">
        <v>15</v>
      </c>
      <c r="D169" s="33">
        <v>0</v>
      </c>
      <c r="E169" s="33">
        <v>15</v>
      </c>
      <c r="F169" s="33">
        <v>0</v>
      </c>
      <c r="G169" s="33">
        <v>0</v>
      </c>
      <c r="H169" s="34">
        <v>0</v>
      </c>
      <c r="I169" s="32">
        <v>28</v>
      </c>
      <c r="J169" s="33">
        <v>15</v>
      </c>
      <c r="K169" s="33">
        <v>0</v>
      </c>
      <c r="L169" s="33">
        <v>13</v>
      </c>
      <c r="M169" s="34">
        <v>2</v>
      </c>
      <c r="N169" s="32">
        <v>28</v>
      </c>
      <c r="O169" s="32">
        <v>0</v>
      </c>
      <c r="P169" s="32">
        <v>15</v>
      </c>
      <c r="Q169" s="32">
        <v>0</v>
      </c>
      <c r="R169" s="32">
        <v>0</v>
      </c>
      <c r="S169" s="32">
        <v>0</v>
      </c>
      <c r="T169" s="32">
        <v>13</v>
      </c>
      <c r="U169" s="32">
        <v>0</v>
      </c>
    </row>
    <row r="170" customHeight="1" spans="1:21">
      <c r="A170" s="30" t="s">
        <v>2363</v>
      </c>
      <c r="B170" s="31" t="s">
        <v>1246</v>
      </c>
      <c r="C170" s="32">
        <v>8</v>
      </c>
      <c r="D170" s="33">
        <v>0</v>
      </c>
      <c r="E170" s="33">
        <v>0</v>
      </c>
      <c r="F170" s="33">
        <v>0</v>
      </c>
      <c r="G170" s="33">
        <v>8</v>
      </c>
      <c r="H170" s="34">
        <v>0</v>
      </c>
      <c r="I170" s="32">
        <v>8</v>
      </c>
      <c r="J170" s="33">
        <v>8</v>
      </c>
      <c r="K170" s="33">
        <v>0</v>
      </c>
      <c r="L170" s="33">
        <v>0</v>
      </c>
      <c r="M170" s="34">
        <v>0</v>
      </c>
      <c r="N170" s="32">
        <v>0</v>
      </c>
      <c r="O170" s="32">
        <v>0</v>
      </c>
      <c r="P170" s="32">
        <v>0</v>
      </c>
      <c r="Q170" s="32">
        <v>0</v>
      </c>
      <c r="R170" s="32">
        <v>0</v>
      </c>
      <c r="S170" s="32">
        <v>0</v>
      </c>
      <c r="T170" s="32">
        <v>0</v>
      </c>
      <c r="U170" s="32">
        <v>0</v>
      </c>
    </row>
    <row r="171" customHeight="1" spans="1:21">
      <c r="A171" s="30" t="s">
        <v>2364</v>
      </c>
      <c r="B171" s="31" t="s">
        <v>1247</v>
      </c>
      <c r="C171" s="32">
        <v>19</v>
      </c>
      <c r="D171" s="33">
        <v>0</v>
      </c>
      <c r="E171" s="33">
        <v>19</v>
      </c>
      <c r="F171" s="33">
        <v>0</v>
      </c>
      <c r="G171" s="33">
        <v>0</v>
      </c>
      <c r="H171" s="34">
        <v>0</v>
      </c>
      <c r="I171" s="32">
        <v>19</v>
      </c>
      <c r="J171" s="33">
        <v>19</v>
      </c>
      <c r="K171" s="33">
        <v>0</v>
      </c>
      <c r="L171" s="33">
        <v>0</v>
      </c>
      <c r="M171" s="34">
        <v>0</v>
      </c>
      <c r="N171" s="32">
        <v>19</v>
      </c>
      <c r="O171" s="32">
        <v>0</v>
      </c>
      <c r="P171" s="32">
        <v>19</v>
      </c>
      <c r="Q171" s="32">
        <v>0</v>
      </c>
      <c r="R171" s="32">
        <v>0</v>
      </c>
      <c r="S171" s="32">
        <v>0</v>
      </c>
      <c r="T171" s="32">
        <v>0</v>
      </c>
      <c r="U171" s="32">
        <v>0</v>
      </c>
    </row>
    <row r="172" customHeight="1" spans="1:21">
      <c r="A172" s="30" t="s">
        <v>2365</v>
      </c>
      <c r="B172" s="31" t="s">
        <v>1248</v>
      </c>
      <c r="C172" s="32">
        <v>17</v>
      </c>
      <c r="D172" s="33">
        <v>0</v>
      </c>
      <c r="E172" s="33">
        <v>17</v>
      </c>
      <c r="F172" s="33">
        <v>0</v>
      </c>
      <c r="G172" s="33">
        <v>0</v>
      </c>
      <c r="H172" s="34">
        <v>0</v>
      </c>
      <c r="I172" s="32">
        <v>17</v>
      </c>
      <c r="J172" s="33">
        <v>17</v>
      </c>
      <c r="K172" s="33">
        <v>0</v>
      </c>
      <c r="L172" s="33">
        <v>0</v>
      </c>
      <c r="M172" s="34">
        <v>0</v>
      </c>
      <c r="N172" s="32">
        <v>17</v>
      </c>
      <c r="O172" s="32">
        <v>0</v>
      </c>
      <c r="P172" s="32">
        <v>17</v>
      </c>
      <c r="Q172" s="32">
        <v>0</v>
      </c>
      <c r="R172" s="32">
        <v>0</v>
      </c>
      <c r="S172" s="32">
        <v>0</v>
      </c>
      <c r="T172" s="32">
        <v>0</v>
      </c>
      <c r="U172" s="32">
        <v>0</v>
      </c>
    </row>
    <row r="173" customHeight="1" spans="1:21">
      <c r="A173" s="30" t="s">
        <v>2366</v>
      </c>
      <c r="B173" s="31" t="s">
        <v>1249</v>
      </c>
      <c r="C173" s="32">
        <v>25</v>
      </c>
      <c r="D173" s="33">
        <v>21</v>
      </c>
      <c r="E173" s="33">
        <v>2</v>
      </c>
      <c r="F173" s="33">
        <v>0</v>
      </c>
      <c r="G173" s="33">
        <v>0</v>
      </c>
      <c r="H173" s="34">
        <v>2</v>
      </c>
      <c r="I173" s="32">
        <v>52</v>
      </c>
      <c r="J173" s="33">
        <v>25</v>
      </c>
      <c r="K173" s="33">
        <v>0</v>
      </c>
      <c r="L173" s="33">
        <v>27</v>
      </c>
      <c r="M173" s="34">
        <v>0</v>
      </c>
      <c r="N173" s="32">
        <v>52</v>
      </c>
      <c r="O173" s="32">
        <v>0</v>
      </c>
      <c r="P173" s="32">
        <v>25</v>
      </c>
      <c r="Q173" s="32">
        <v>0</v>
      </c>
      <c r="R173" s="32">
        <v>0</v>
      </c>
      <c r="S173" s="32">
        <v>0</v>
      </c>
      <c r="T173" s="32">
        <v>27</v>
      </c>
      <c r="U173" s="32">
        <v>0</v>
      </c>
    </row>
    <row r="174" customHeight="1" spans="1:21">
      <c r="A174" s="30" t="s">
        <v>2367</v>
      </c>
      <c r="B174" s="31" t="s">
        <v>1250</v>
      </c>
      <c r="C174" s="32">
        <v>32</v>
      </c>
      <c r="D174" s="33">
        <v>0</v>
      </c>
      <c r="E174" s="33">
        <v>0</v>
      </c>
      <c r="F174" s="33">
        <v>5</v>
      </c>
      <c r="G174" s="33">
        <v>27</v>
      </c>
      <c r="H174" s="34">
        <v>0</v>
      </c>
      <c r="I174" s="32">
        <v>32</v>
      </c>
      <c r="J174" s="33">
        <v>32</v>
      </c>
      <c r="K174" s="33">
        <v>0</v>
      </c>
      <c r="L174" s="33">
        <v>0</v>
      </c>
      <c r="M174" s="34">
        <v>1</v>
      </c>
      <c r="N174" s="32">
        <v>0</v>
      </c>
      <c r="O174" s="32">
        <v>0</v>
      </c>
      <c r="P174" s="32">
        <v>0</v>
      </c>
      <c r="Q174" s="32">
        <v>0</v>
      </c>
      <c r="R174" s="32">
        <v>0</v>
      </c>
      <c r="S174" s="32">
        <v>0</v>
      </c>
      <c r="T174" s="32">
        <v>0</v>
      </c>
      <c r="U174" s="32">
        <v>0</v>
      </c>
    </row>
    <row r="175" customHeight="1" spans="1:21">
      <c r="A175" s="30" t="s">
        <v>2368</v>
      </c>
      <c r="B175" s="31" t="s">
        <v>1251</v>
      </c>
      <c r="C175" s="32">
        <v>5</v>
      </c>
      <c r="D175" s="33">
        <v>0</v>
      </c>
      <c r="E175" s="33">
        <v>5</v>
      </c>
      <c r="F175" s="33">
        <v>0</v>
      </c>
      <c r="G175" s="33">
        <v>0</v>
      </c>
      <c r="H175" s="34">
        <v>0</v>
      </c>
      <c r="I175" s="32">
        <v>3</v>
      </c>
      <c r="J175" s="33">
        <v>3</v>
      </c>
      <c r="K175" s="33">
        <v>0</v>
      </c>
      <c r="L175" s="33">
        <v>0</v>
      </c>
      <c r="M175" s="34">
        <v>0</v>
      </c>
      <c r="N175" s="32">
        <v>3</v>
      </c>
      <c r="O175" s="32">
        <v>0</v>
      </c>
      <c r="P175" s="32">
        <v>3</v>
      </c>
      <c r="Q175" s="32">
        <v>0</v>
      </c>
      <c r="R175" s="32">
        <v>0</v>
      </c>
      <c r="S175" s="32">
        <v>0</v>
      </c>
      <c r="T175" s="32">
        <v>0</v>
      </c>
      <c r="U175" s="32">
        <v>0</v>
      </c>
    </row>
    <row r="176" customHeight="1" spans="1:21">
      <c r="A176" s="30" t="s">
        <v>2369</v>
      </c>
      <c r="B176" s="31" t="s">
        <v>1252</v>
      </c>
      <c r="C176" s="32">
        <v>6</v>
      </c>
      <c r="D176" s="33">
        <v>0</v>
      </c>
      <c r="E176" s="33">
        <v>6</v>
      </c>
      <c r="F176" s="33">
        <v>0</v>
      </c>
      <c r="G176" s="33">
        <v>0</v>
      </c>
      <c r="H176" s="34">
        <v>0</v>
      </c>
      <c r="I176" s="32">
        <v>8</v>
      </c>
      <c r="J176" s="33">
        <v>8</v>
      </c>
      <c r="K176" s="33">
        <v>0</v>
      </c>
      <c r="L176" s="33">
        <v>0</v>
      </c>
      <c r="M176" s="34">
        <v>0</v>
      </c>
      <c r="N176" s="32">
        <v>6</v>
      </c>
      <c r="O176" s="32">
        <v>0</v>
      </c>
      <c r="P176" s="32">
        <v>6</v>
      </c>
      <c r="Q176" s="32">
        <v>0</v>
      </c>
      <c r="R176" s="32">
        <v>0</v>
      </c>
      <c r="S176" s="32">
        <v>0</v>
      </c>
      <c r="T176" s="32">
        <v>0</v>
      </c>
      <c r="U176" s="32">
        <v>0</v>
      </c>
    </row>
    <row r="177" customHeight="1" spans="1:21">
      <c r="A177" s="30" t="s">
        <v>2370</v>
      </c>
      <c r="B177" s="31" t="s">
        <v>1253</v>
      </c>
      <c r="C177" s="32">
        <v>52</v>
      </c>
      <c r="D177" s="33">
        <v>0</v>
      </c>
      <c r="E177" s="33">
        <v>52</v>
      </c>
      <c r="F177" s="33">
        <v>0</v>
      </c>
      <c r="G177" s="33">
        <v>0</v>
      </c>
      <c r="H177" s="34">
        <v>0</v>
      </c>
      <c r="I177" s="32">
        <v>57</v>
      </c>
      <c r="J177" s="33">
        <v>45</v>
      </c>
      <c r="K177" s="33">
        <v>0</v>
      </c>
      <c r="L177" s="33">
        <v>12</v>
      </c>
      <c r="M177" s="34">
        <v>0</v>
      </c>
      <c r="N177" s="32">
        <v>57</v>
      </c>
      <c r="O177" s="32">
        <v>0</v>
      </c>
      <c r="P177" s="32">
        <v>45</v>
      </c>
      <c r="Q177" s="32">
        <v>0</v>
      </c>
      <c r="R177" s="32">
        <v>0</v>
      </c>
      <c r="S177" s="32">
        <v>0</v>
      </c>
      <c r="T177" s="32">
        <v>12</v>
      </c>
      <c r="U177" s="32">
        <v>0</v>
      </c>
    </row>
    <row r="178" customHeight="1" spans="1:21">
      <c r="A178" s="30" t="s">
        <v>2371</v>
      </c>
      <c r="B178" s="31" t="s">
        <v>1254</v>
      </c>
      <c r="C178" s="32">
        <v>41</v>
      </c>
      <c r="D178" s="33">
        <v>0</v>
      </c>
      <c r="E178" s="33">
        <v>41</v>
      </c>
      <c r="F178" s="33">
        <v>0</v>
      </c>
      <c r="G178" s="33">
        <v>0</v>
      </c>
      <c r="H178" s="34">
        <v>0</v>
      </c>
      <c r="I178" s="32">
        <v>87</v>
      </c>
      <c r="J178" s="33">
        <v>32</v>
      </c>
      <c r="K178" s="33">
        <v>0</v>
      </c>
      <c r="L178" s="33">
        <v>55</v>
      </c>
      <c r="M178" s="34">
        <v>1</v>
      </c>
      <c r="N178" s="32">
        <v>58</v>
      </c>
      <c r="O178" s="32">
        <v>0</v>
      </c>
      <c r="P178" s="32">
        <v>32</v>
      </c>
      <c r="Q178" s="32">
        <v>0</v>
      </c>
      <c r="R178" s="32">
        <v>0</v>
      </c>
      <c r="S178" s="32">
        <v>0</v>
      </c>
      <c r="T178" s="32">
        <v>26</v>
      </c>
      <c r="U178" s="32">
        <v>0</v>
      </c>
    </row>
    <row r="179" customHeight="1" spans="1:21">
      <c r="A179" s="30" t="s">
        <v>2372</v>
      </c>
      <c r="B179" s="31" t="s">
        <v>1255</v>
      </c>
      <c r="C179" s="32">
        <v>9</v>
      </c>
      <c r="D179" s="33">
        <v>0</v>
      </c>
      <c r="E179" s="33">
        <v>0</v>
      </c>
      <c r="F179" s="33">
        <v>0</v>
      </c>
      <c r="G179" s="33">
        <v>9</v>
      </c>
      <c r="H179" s="34">
        <v>0</v>
      </c>
      <c r="I179" s="32">
        <v>16</v>
      </c>
      <c r="J179" s="33">
        <v>8</v>
      </c>
      <c r="K179" s="33">
        <v>0</v>
      </c>
      <c r="L179" s="33">
        <v>8</v>
      </c>
      <c r="M179" s="34">
        <v>0</v>
      </c>
      <c r="N179" s="32">
        <v>16</v>
      </c>
      <c r="O179" s="32">
        <v>8</v>
      </c>
      <c r="P179" s="32">
        <v>8</v>
      </c>
      <c r="Q179" s="32">
        <v>8</v>
      </c>
      <c r="R179" s="32">
        <v>0</v>
      </c>
      <c r="S179" s="32">
        <v>0</v>
      </c>
      <c r="T179" s="32">
        <v>8</v>
      </c>
      <c r="U179" s="32">
        <v>0</v>
      </c>
    </row>
    <row r="180" customHeight="1" spans="1:21">
      <c r="A180" s="30" t="s">
        <v>2373</v>
      </c>
      <c r="B180" s="31" t="s">
        <v>1256</v>
      </c>
      <c r="C180" s="32">
        <v>5</v>
      </c>
      <c r="D180" s="33">
        <v>0</v>
      </c>
      <c r="E180" s="33">
        <v>5</v>
      </c>
      <c r="F180" s="33">
        <v>0</v>
      </c>
      <c r="G180" s="33">
        <v>0</v>
      </c>
      <c r="H180" s="34">
        <v>0</v>
      </c>
      <c r="I180" s="32">
        <v>6</v>
      </c>
      <c r="J180" s="33">
        <v>4</v>
      </c>
      <c r="K180" s="33">
        <v>0</v>
      </c>
      <c r="L180" s="33">
        <v>2</v>
      </c>
      <c r="M180" s="34">
        <v>0</v>
      </c>
      <c r="N180" s="32">
        <v>6</v>
      </c>
      <c r="O180" s="32">
        <v>0</v>
      </c>
      <c r="P180" s="32">
        <v>4</v>
      </c>
      <c r="Q180" s="32">
        <v>0</v>
      </c>
      <c r="R180" s="32">
        <v>0</v>
      </c>
      <c r="S180" s="32">
        <v>0</v>
      </c>
      <c r="T180" s="32">
        <v>2</v>
      </c>
      <c r="U180" s="32">
        <v>0</v>
      </c>
    </row>
    <row r="181" ht="27" customHeight="1" spans="1:21">
      <c r="A181" s="30" t="s">
        <v>2374</v>
      </c>
      <c r="B181" s="31" t="s">
        <v>1257</v>
      </c>
      <c r="C181" s="32">
        <v>5</v>
      </c>
      <c r="D181" s="33">
        <v>0</v>
      </c>
      <c r="E181" s="33">
        <v>5</v>
      </c>
      <c r="F181" s="33">
        <v>0</v>
      </c>
      <c r="G181" s="33">
        <v>0</v>
      </c>
      <c r="H181" s="34">
        <v>0</v>
      </c>
      <c r="I181" s="32">
        <v>5</v>
      </c>
      <c r="J181" s="33">
        <v>4</v>
      </c>
      <c r="K181" s="33">
        <v>0</v>
      </c>
      <c r="L181" s="33">
        <v>1</v>
      </c>
      <c r="M181" s="34">
        <v>0</v>
      </c>
      <c r="N181" s="32">
        <v>5</v>
      </c>
      <c r="O181" s="32">
        <v>0</v>
      </c>
      <c r="P181" s="32">
        <v>4</v>
      </c>
      <c r="Q181" s="32">
        <v>0</v>
      </c>
      <c r="R181" s="32">
        <v>0</v>
      </c>
      <c r="S181" s="32">
        <v>0</v>
      </c>
      <c r="T181" s="32">
        <v>1</v>
      </c>
      <c r="U181" s="32">
        <v>0</v>
      </c>
    </row>
    <row r="182" customHeight="1" spans="1:21">
      <c r="A182" s="30" t="s">
        <v>2375</v>
      </c>
      <c r="B182" s="31" t="s">
        <v>1258</v>
      </c>
      <c r="C182" s="32">
        <v>24</v>
      </c>
      <c r="D182" s="33">
        <v>21</v>
      </c>
      <c r="E182" s="33">
        <v>3</v>
      </c>
      <c r="F182" s="33">
        <v>0</v>
      </c>
      <c r="G182" s="33">
        <v>0</v>
      </c>
      <c r="H182" s="34">
        <v>0</v>
      </c>
      <c r="I182" s="32">
        <v>55</v>
      </c>
      <c r="J182" s="33">
        <v>24</v>
      </c>
      <c r="K182" s="33">
        <v>2</v>
      </c>
      <c r="L182" s="33">
        <v>29</v>
      </c>
      <c r="M182" s="34">
        <v>0</v>
      </c>
      <c r="N182" s="32">
        <v>55</v>
      </c>
      <c r="O182" s="32">
        <v>0</v>
      </c>
      <c r="P182" s="32">
        <v>24</v>
      </c>
      <c r="Q182" s="32">
        <v>0</v>
      </c>
      <c r="R182" s="32">
        <v>2</v>
      </c>
      <c r="S182" s="32">
        <v>0</v>
      </c>
      <c r="T182" s="32">
        <v>29</v>
      </c>
      <c r="U182" s="32">
        <v>0</v>
      </c>
    </row>
    <row r="183" customHeight="1" spans="1:21">
      <c r="A183" s="30" t="s">
        <v>2376</v>
      </c>
      <c r="B183" s="31" t="s">
        <v>1259</v>
      </c>
      <c r="C183" s="32">
        <v>102</v>
      </c>
      <c r="D183" s="33">
        <v>0</v>
      </c>
      <c r="E183" s="33">
        <v>102</v>
      </c>
      <c r="F183" s="33">
        <v>0</v>
      </c>
      <c r="G183" s="33">
        <v>0</v>
      </c>
      <c r="H183" s="34">
        <v>0</v>
      </c>
      <c r="I183" s="32">
        <v>169</v>
      </c>
      <c r="J183" s="33">
        <v>107</v>
      </c>
      <c r="K183" s="33">
        <v>0</v>
      </c>
      <c r="L183" s="33">
        <v>62</v>
      </c>
      <c r="M183" s="34">
        <v>5</v>
      </c>
      <c r="N183" s="32">
        <v>169</v>
      </c>
      <c r="O183" s="32">
        <v>0</v>
      </c>
      <c r="P183" s="32">
        <v>107</v>
      </c>
      <c r="Q183" s="32">
        <v>0</v>
      </c>
      <c r="R183" s="32">
        <v>0</v>
      </c>
      <c r="S183" s="32">
        <v>0</v>
      </c>
      <c r="T183" s="32">
        <v>62</v>
      </c>
      <c r="U183" s="32">
        <v>0</v>
      </c>
    </row>
    <row r="184" customHeight="1" spans="1:21">
      <c r="A184" s="30" t="s">
        <v>2377</v>
      </c>
      <c r="B184" s="31" t="s">
        <v>1260</v>
      </c>
      <c r="C184" s="32">
        <v>22</v>
      </c>
      <c r="D184" s="33">
        <v>0</v>
      </c>
      <c r="E184" s="33">
        <v>22</v>
      </c>
      <c r="F184" s="33">
        <v>0</v>
      </c>
      <c r="G184" s="33">
        <v>0</v>
      </c>
      <c r="H184" s="34">
        <v>0</v>
      </c>
      <c r="I184" s="32">
        <v>28</v>
      </c>
      <c r="J184" s="33">
        <v>22</v>
      </c>
      <c r="K184" s="33">
        <v>0</v>
      </c>
      <c r="L184" s="33">
        <v>6</v>
      </c>
      <c r="M184" s="34">
        <v>3</v>
      </c>
      <c r="N184" s="32">
        <v>28</v>
      </c>
      <c r="O184" s="32">
        <v>0</v>
      </c>
      <c r="P184" s="32">
        <v>22</v>
      </c>
      <c r="Q184" s="32">
        <v>0</v>
      </c>
      <c r="R184" s="32">
        <v>0</v>
      </c>
      <c r="S184" s="32">
        <v>0</v>
      </c>
      <c r="T184" s="32">
        <v>6</v>
      </c>
      <c r="U184" s="32">
        <v>0</v>
      </c>
    </row>
    <row r="185" customHeight="1" spans="1:21">
      <c r="A185" s="30" t="s">
        <v>2378</v>
      </c>
      <c r="B185" s="31" t="s">
        <v>1261</v>
      </c>
      <c r="C185" s="32">
        <v>13</v>
      </c>
      <c r="D185" s="33">
        <v>0</v>
      </c>
      <c r="E185" s="33">
        <v>13</v>
      </c>
      <c r="F185" s="33">
        <v>0</v>
      </c>
      <c r="G185" s="33">
        <v>0</v>
      </c>
      <c r="H185" s="34">
        <v>0</v>
      </c>
      <c r="I185" s="32">
        <v>14</v>
      </c>
      <c r="J185" s="33">
        <v>13</v>
      </c>
      <c r="K185" s="33">
        <v>0</v>
      </c>
      <c r="L185" s="33">
        <v>1</v>
      </c>
      <c r="M185" s="34">
        <v>0</v>
      </c>
      <c r="N185" s="32">
        <v>14</v>
      </c>
      <c r="O185" s="32">
        <v>0</v>
      </c>
      <c r="P185" s="32">
        <v>13</v>
      </c>
      <c r="Q185" s="32">
        <v>0</v>
      </c>
      <c r="R185" s="32">
        <v>0</v>
      </c>
      <c r="S185" s="32">
        <v>0</v>
      </c>
      <c r="T185" s="32">
        <v>1</v>
      </c>
      <c r="U185" s="32">
        <v>0</v>
      </c>
    </row>
    <row r="186" customHeight="1" spans="1:21">
      <c r="A186" s="30" t="s">
        <v>2379</v>
      </c>
      <c r="B186" s="31" t="s">
        <v>1262</v>
      </c>
      <c r="C186" s="32">
        <v>12</v>
      </c>
      <c r="D186" s="33">
        <v>0</v>
      </c>
      <c r="E186" s="33">
        <v>12</v>
      </c>
      <c r="F186" s="33">
        <v>0</v>
      </c>
      <c r="G186" s="33">
        <v>0</v>
      </c>
      <c r="H186" s="34">
        <v>0</v>
      </c>
      <c r="I186" s="32">
        <v>15</v>
      </c>
      <c r="J186" s="33">
        <v>10</v>
      </c>
      <c r="K186" s="33">
        <v>1</v>
      </c>
      <c r="L186" s="33">
        <v>4</v>
      </c>
      <c r="M186" s="34">
        <v>0</v>
      </c>
      <c r="N186" s="32">
        <v>15</v>
      </c>
      <c r="O186" s="32">
        <v>0</v>
      </c>
      <c r="P186" s="32">
        <v>10</v>
      </c>
      <c r="Q186" s="32">
        <v>0</v>
      </c>
      <c r="R186" s="32">
        <v>1</v>
      </c>
      <c r="S186" s="32">
        <v>0</v>
      </c>
      <c r="T186" s="32">
        <v>4</v>
      </c>
      <c r="U186" s="32">
        <v>0</v>
      </c>
    </row>
    <row r="187" customHeight="1" spans="1:21">
      <c r="A187" s="30" t="s">
        <v>2380</v>
      </c>
      <c r="B187" s="31" t="s">
        <v>1263</v>
      </c>
      <c r="C187" s="32">
        <v>97</v>
      </c>
      <c r="D187" s="33">
        <v>0</v>
      </c>
      <c r="E187" s="33">
        <v>97</v>
      </c>
      <c r="F187" s="33">
        <v>0</v>
      </c>
      <c r="G187" s="33">
        <v>0</v>
      </c>
      <c r="H187" s="34">
        <v>0</v>
      </c>
      <c r="I187" s="32">
        <v>170</v>
      </c>
      <c r="J187" s="33">
        <v>97</v>
      </c>
      <c r="K187" s="33">
        <v>0</v>
      </c>
      <c r="L187" s="33">
        <v>73</v>
      </c>
      <c r="M187" s="34">
        <v>37</v>
      </c>
      <c r="N187" s="32">
        <v>170</v>
      </c>
      <c r="O187" s="32">
        <v>0</v>
      </c>
      <c r="P187" s="32">
        <v>97</v>
      </c>
      <c r="Q187" s="32">
        <v>0</v>
      </c>
      <c r="R187" s="32">
        <v>0</v>
      </c>
      <c r="S187" s="32">
        <v>0</v>
      </c>
      <c r="T187" s="32">
        <v>73</v>
      </c>
      <c r="U187" s="32">
        <v>0</v>
      </c>
    </row>
    <row r="188" customHeight="1" spans="1:21">
      <c r="A188" s="30" t="s">
        <v>2381</v>
      </c>
      <c r="B188" s="31" t="s">
        <v>1264</v>
      </c>
      <c r="C188" s="32">
        <v>18</v>
      </c>
      <c r="D188" s="33">
        <v>0</v>
      </c>
      <c r="E188" s="33">
        <v>18</v>
      </c>
      <c r="F188" s="33">
        <v>0</v>
      </c>
      <c r="G188" s="33">
        <v>0</v>
      </c>
      <c r="H188" s="34">
        <v>0</v>
      </c>
      <c r="I188" s="32">
        <v>23</v>
      </c>
      <c r="J188" s="33">
        <v>22</v>
      </c>
      <c r="K188" s="33">
        <v>0</v>
      </c>
      <c r="L188" s="33">
        <v>1</v>
      </c>
      <c r="M188" s="34">
        <v>0</v>
      </c>
      <c r="N188" s="32">
        <v>23</v>
      </c>
      <c r="O188" s="32">
        <v>0</v>
      </c>
      <c r="P188" s="32">
        <v>22</v>
      </c>
      <c r="Q188" s="32">
        <v>0</v>
      </c>
      <c r="R188" s="32">
        <v>0</v>
      </c>
      <c r="S188" s="32">
        <v>0</v>
      </c>
      <c r="T188" s="32">
        <v>1</v>
      </c>
      <c r="U188" s="32">
        <v>0</v>
      </c>
    </row>
    <row r="189" customHeight="1" spans="1:21">
      <c r="A189" s="30" t="s">
        <v>2382</v>
      </c>
      <c r="B189" s="31" t="s">
        <v>1265</v>
      </c>
      <c r="C189" s="32">
        <v>13</v>
      </c>
      <c r="D189" s="33">
        <v>0</v>
      </c>
      <c r="E189" s="33">
        <v>13</v>
      </c>
      <c r="F189" s="33">
        <v>0</v>
      </c>
      <c r="G189" s="33">
        <v>0</v>
      </c>
      <c r="H189" s="34">
        <v>0</v>
      </c>
      <c r="I189" s="32">
        <v>42</v>
      </c>
      <c r="J189" s="33">
        <v>27</v>
      </c>
      <c r="K189" s="33">
        <v>0</v>
      </c>
      <c r="L189" s="33">
        <v>15</v>
      </c>
      <c r="M189" s="34">
        <v>0</v>
      </c>
      <c r="N189" s="32">
        <v>42</v>
      </c>
      <c r="O189" s="32">
        <v>0</v>
      </c>
      <c r="P189" s="32">
        <v>27</v>
      </c>
      <c r="Q189" s="32">
        <v>0</v>
      </c>
      <c r="R189" s="32">
        <v>0</v>
      </c>
      <c r="S189" s="32">
        <v>0</v>
      </c>
      <c r="T189" s="32">
        <v>15</v>
      </c>
      <c r="U189" s="32">
        <v>0</v>
      </c>
    </row>
    <row r="190" ht="28" customHeight="1" spans="1:21">
      <c r="A190" s="30" t="s">
        <v>2383</v>
      </c>
      <c r="B190" s="31" t="s">
        <v>1266</v>
      </c>
      <c r="C190" s="32">
        <v>12</v>
      </c>
      <c r="D190" s="33">
        <v>0</v>
      </c>
      <c r="E190" s="33">
        <v>12</v>
      </c>
      <c r="F190" s="33">
        <v>0</v>
      </c>
      <c r="G190" s="33">
        <v>0</v>
      </c>
      <c r="H190" s="34">
        <v>0</v>
      </c>
      <c r="I190" s="32">
        <v>12</v>
      </c>
      <c r="J190" s="33">
        <v>12</v>
      </c>
      <c r="K190" s="33">
        <v>0</v>
      </c>
      <c r="L190" s="33">
        <v>0</v>
      </c>
      <c r="M190" s="34">
        <v>0</v>
      </c>
      <c r="N190" s="32">
        <v>12</v>
      </c>
      <c r="O190" s="32">
        <v>0</v>
      </c>
      <c r="P190" s="32">
        <v>12</v>
      </c>
      <c r="Q190" s="32">
        <v>0</v>
      </c>
      <c r="R190" s="32">
        <v>0</v>
      </c>
      <c r="S190" s="32">
        <v>0</v>
      </c>
      <c r="T190" s="32">
        <v>0</v>
      </c>
      <c r="U190" s="32">
        <v>0</v>
      </c>
    </row>
    <row r="191" customHeight="1" spans="1:21">
      <c r="A191" s="30" t="s">
        <v>2384</v>
      </c>
      <c r="B191" s="31" t="s">
        <v>1267</v>
      </c>
      <c r="C191" s="32">
        <v>17</v>
      </c>
      <c r="D191" s="33">
        <v>10</v>
      </c>
      <c r="E191" s="33">
        <v>5</v>
      </c>
      <c r="F191" s="33">
        <v>0</v>
      </c>
      <c r="G191" s="33">
        <v>0</v>
      </c>
      <c r="H191" s="34">
        <v>2</v>
      </c>
      <c r="I191" s="32">
        <v>33</v>
      </c>
      <c r="J191" s="33">
        <v>16</v>
      </c>
      <c r="K191" s="33">
        <v>0</v>
      </c>
      <c r="L191" s="33">
        <v>17</v>
      </c>
      <c r="M191" s="34">
        <v>0</v>
      </c>
      <c r="N191" s="32">
        <v>33</v>
      </c>
      <c r="O191" s="32">
        <v>16</v>
      </c>
      <c r="P191" s="32">
        <v>16</v>
      </c>
      <c r="Q191" s="32">
        <v>16</v>
      </c>
      <c r="R191" s="32">
        <v>0</v>
      </c>
      <c r="S191" s="32">
        <v>0</v>
      </c>
      <c r="T191" s="32">
        <v>17</v>
      </c>
      <c r="U191" s="32">
        <v>0</v>
      </c>
    </row>
    <row r="192" customHeight="1" spans="1:21">
      <c r="A192" s="30" t="s">
        <v>2385</v>
      </c>
      <c r="B192" s="31" t="s">
        <v>1268</v>
      </c>
      <c r="C192" s="32">
        <v>71</v>
      </c>
      <c r="D192" s="33">
        <v>12</v>
      </c>
      <c r="E192" s="33">
        <v>59</v>
      </c>
      <c r="F192" s="33">
        <v>0</v>
      </c>
      <c r="G192" s="33">
        <v>0</v>
      </c>
      <c r="H192" s="34">
        <v>0</v>
      </c>
      <c r="I192" s="32">
        <v>72</v>
      </c>
      <c r="J192" s="33">
        <v>70</v>
      </c>
      <c r="K192" s="33">
        <v>0</v>
      </c>
      <c r="L192" s="33">
        <v>2</v>
      </c>
      <c r="M192" s="34">
        <v>0</v>
      </c>
      <c r="N192" s="32">
        <v>72</v>
      </c>
      <c r="O192" s="32">
        <v>0</v>
      </c>
      <c r="P192" s="32">
        <v>70</v>
      </c>
      <c r="Q192" s="32">
        <v>0</v>
      </c>
      <c r="R192" s="32">
        <v>0</v>
      </c>
      <c r="S192" s="32">
        <v>0</v>
      </c>
      <c r="T192" s="32">
        <v>2</v>
      </c>
      <c r="U192" s="32">
        <v>0</v>
      </c>
    </row>
    <row r="193" customHeight="1" spans="1:21">
      <c r="A193" s="30" t="s">
        <v>2386</v>
      </c>
      <c r="B193" s="31" t="s">
        <v>1269</v>
      </c>
      <c r="C193" s="32">
        <v>27</v>
      </c>
      <c r="D193" s="33">
        <v>0</v>
      </c>
      <c r="E193" s="33">
        <v>27</v>
      </c>
      <c r="F193" s="33">
        <v>0</v>
      </c>
      <c r="G193" s="33">
        <v>0</v>
      </c>
      <c r="H193" s="34">
        <v>0</v>
      </c>
      <c r="I193" s="32">
        <v>27</v>
      </c>
      <c r="J193" s="33">
        <v>26</v>
      </c>
      <c r="K193" s="33">
        <v>0</v>
      </c>
      <c r="L193" s="33">
        <v>1</v>
      </c>
      <c r="M193" s="34">
        <v>0</v>
      </c>
      <c r="N193" s="32">
        <v>27</v>
      </c>
      <c r="O193" s="32">
        <v>0</v>
      </c>
      <c r="P193" s="32">
        <v>26</v>
      </c>
      <c r="Q193" s="32">
        <v>0</v>
      </c>
      <c r="R193" s="32">
        <v>0</v>
      </c>
      <c r="S193" s="32">
        <v>0</v>
      </c>
      <c r="T193" s="32">
        <v>1</v>
      </c>
      <c r="U193" s="32">
        <v>0</v>
      </c>
    </row>
    <row r="194" customHeight="1" spans="1:21">
      <c r="A194" s="30" t="s">
        <v>2387</v>
      </c>
      <c r="B194" s="31" t="s">
        <v>1270</v>
      </c>
      <c r="C194" s="32">
        <v>45</v>
      </c>
      <c r="D194" s="33">
        <v>0</v>
      </c>
      <c r="E194" s="33">
        <v>45</v>
      </c>
      <c r="F194" s="33">
        <v>0</v>
      </c>
      <c r="G194" s="33">
        <v>0</v>
      </c>
      <c r="H194" s="34">
        <v>0</v>
      </c>
      <c r="I194" s="32">
        <v>38</v>
      </c>
      <c r="J194" s="33">
        <v>38</v>
      </c>
      <c r="K194" s="33">
        <v>0</v>
      </c>
      <c r="L194" s="33">
        <v>0</v>
      </c>
      <c r="M194" s="34">
        <v>0</v>
      </c>
      <c r="N194" s="32">
        <v>38</v>
      </c>
      <c r="O194" s="32">
        <v>0</v>
      </c>
      <c r="P194" s="32">
        <v>38</v>
      </c>
      <c r="Q194" s="32">
        <v>0</v>
      </c>
      <c r="R194" s="32">
        <v>0</v>
      </c>
      <c r="S194" s="32">
        <v>0</v>
      </c>
      <c r="T194" s="32">
        <v>0</v>
      </c>
      <c r="U194" s="32">
        <v>0</v>
      </c>
    </row>
    <row r="195" customHeight="1" spans="1:21">
      <c r="A195" s="30"/>
      <c r="B195" s="31" t="s">
        <v>2388</v>
      </c>
      <c r="C195" s="32">
        <v>218</v>
      </c>
      <c r="D195" s="33"/>
      <c r="E195" s="33">
        <v>218</v>
      </c>
      <c r="F195" s="33">
        <v>0</v>
      </c>
      <c r="G195" s="33">
        <v>0</v>
      </c>
      <c r="H195" s="34">
        <v>0</v>
      </c>
      <c r="I195" s="32">
        <v>262</v>
      </c>
      <c r="J195" s="33">
        <v>188</v>
      </c>
      <c r="K195" s="33">
        <v>0</v>
      </c>
      <c r="L195" s="33">
        <v>74</v>
      </c>
      <c r="M195" s="34">
        <v>6</v>
      </c>
      <c r="N195" s="32">
        <v>262</v>
      </c>
      <c r="O195" s="32">
        <v>0</v>
      </c>
      <c r="P195" s="32">
        <v>188</v>
      </c>
      <c r="Q195" s="32">
        <v>0</v>
      </c>
      <c r="R195" s="32"/>
      <c r="S195" s="32">
        <v>0</v>
      </c>
      <c r="T195" s="32">
        <v>68</v>
      </c>
      <c r="U195" s="32">
        <v>0</v>
      </c>
    </row>
    <row r="196" ht="25" customHeight="1" spans="1:21">
      <c r="A196" s="30" t="s">
        <v>2389</v>
      </c>
      <c r="B196" s="31" t="s">
        <v>2390</v>
      </c>
      <c r="C196" s="32">
        <v>16</v>
      </c>
      <c r="D196" s="33">
        <v>0</v>
      </c>
      <c r="E196" s="33">
        <v>16</v>
      </c>
      <c r="F196" s="33">
        <v>0</v>
      </c>
      <c r="G196" s="33">
        <v>0</v>
      </c>
      <c r="H196" s="34">
        <v>0</v>
      </c>
      <c r="I196" s="32">
        <v>14</v>
      </c>
      <c r="J196" s="33">
        <v>12</v>
      </c>
      <c r="K196" s="33">
        <v>0</v>
      </c>
      <c r="L196" s="33">
        <v>2</v>
      </c>
      <c r="M196" s="34">
        <v>0</v>
      </c>
      <c r="N196" s="32">
        <v>14</v>
      </c>
      <c r="O196" s="32">
        <v>0</v>
      </c>
      <c r="P196" s="32">
        <v>12</v>
      </c>
      <c r="Q196" s="32">
        <v>0</v>
      </c>
      <c r="R196" s="32">
        <v>0</v>
      </c>
      <c r="S196" s="32">
        <v>0</v>
      </c>
      <c r="T196" s="32">
        <v>2</v>
      </c>
      <c r="U196" s="32">
        <v>0</v>
      </c>
    </row>
    <row r="197" customHeight="1" spans="1:21">
      <c r="A197" s="30" t="s">
        <v>2391</v>
      </c>
      <c r="B197" s="31" t="s">
        <v>2392</v>
      </c>
      <c r="C197" s="32">
        <v>15</v>
      </c>
      <c r="D197" s="33">
        <v>0</v>
      </c>
      <c r="E197" s="33">
        <v>15</v>
      </c>
      <c r="F197" s="33">
        <v>0</v>
      </c>
      <c r="G197" s="33">
        <v>0</v>
      </c>
      <c r="H197" s="34">
        <v>0</v>
      </c>
      <c r="I197" s="32">
        <v>25</v>
      </c>
      <c r="J197" s="33">
        <v>15</v>
      </c>
      <c r="K197" s="33">
        <v>0</v>
      </c>
      <c r="L197" s="33">
        <v>10</v>
      </c>
      <c r="M197" s="34">
        <v>0</v>
      </c>
      <c r="N197" s="32">
        <v>25</v>
      </c>
      <c r="O197" s="32">
        <v>0</v>
      </c>
      <c r="P197" s="32">
        <v>15</v>
      </c>
      <c r="Q197" s="32">
        <v>0</v>
      </c>
      <c r="R197" s="32">
        <v>0</v>
      </c>
      <c r="S197" s="32">
        <v>0</v>
      </c>
      <c r="T197" s="32">
        <v>10</v>
      </c>
      <c r="U197" s="32">
        <v>0</v>
      </c>
    </row>
    <row r="198" ht="26" customHeight="1" spans="1:21">
      <c r="A198" s="30" t="s">
        <v>2393</v>
      </c>
      <c r="B198" s="31" t="s">
        <v>2394</v>
      </c>
      <c r="C198" s="32">
        <v>15</v>
      </c>
      <c r="D198" s="33">
        <v>0</v>
      </c>
      <c r="E198" s="33">
        <v>15</v>
      </c>
      <c r="F198" s="33">
        <v>0</v>
      </c>
      <c r="G198" s="33">
        <v>0</v>
      </c>
      <c r="H198" s="34">
        <v>0</v>
      </c>
      <c r="I198" s="32">
        <v>22</v>
      </c>
      <c r="J198" s="33">
        <v>16</v>
      </c>
      <c r="K198" s="33">
        <v>0</v>
      </c>
      <c r="L198" s="33">
        <v>6</v>
      </c>
      <c r="M198" s="34">
        <v>0</v>
      </c>
      <c r="N198" s="32">
        <v>22</v>
      </c>
      <c r="O198" s="32">
        <v>0</v>
      </c>
      <c r="P198" s="32">
        <v>16</v>
      </c>
      <c r="Q198" s="32">
        <v>0</v>
      </c>
      <c r="R198" s="32">
        <v>0</v>
      </c>
      <c r="S198" s="32">
        <v>0</v>
      </c>
      <c r="T198" s="32">
        <v>6</v>
      </c>
      <c r="U198" s="32">
        <v>0</v>
      </c>
    </row>
    <row r="199" ht="24" customHeight="1" spans="1:21">
      <c r="A199" s="30" t="s">
        <v>2395</v>
      </c>
      <c r="B199" s="31" t="s">
        <v>2396</v>
      </c>
      <c r="C199" s="32">
        <v>15</v>
      </c>
      <c r="D199" s="33">
        <v>0</v>
      </c>
      <c r="E199" s="33">
        <v>15</v>
      </c>
      <c r="F199" s="33">
        <v>0</v>
      </c>
      <c r="G199" s="33">
        <v>0</v>
      </c>
      <c r="H199" s="34">
        <v>0</v>
      </c>
      <c r="I199" s="32">
        <v>18</v>
      </c>
      <c r="J199" s="33">
        <v>12</v>
      </c>
      <c r="K199" s="33">
        <v>0</v>
      </c>
      <c r="L199" s="33">
        <v>6</v>
      </c>
      <c r="M199" s="34">
        <v>2</v>
      </c>
      <c r="N199" s="32">
        <v>18</v>
      </c>
      <c r="O199" s="32">
        <v>0</v>
      </c>
      <c r="P199" s="32">
        <v>12</v>
      </c>
      <c r="Q199" s="32">
        <v>0</v>
      </c>
      <c r="R199" s="32">
        <v>0</v>
      </c>
      <c r="S199" s="32">
        <v>0</v>
      </c>
      <c r="T199" s="32">
        <v>6</v>
      </c>
      <c r="U199" s="32">
        <v>0</v>
      </c>
    </row>
    <row r="200" customHeight="1" spans="1:21">
      <c r="A200" s="30" t="s">
        <v>2397</v>
      </c>
      <c r="B200" s="31" t="s">
        <v>2398</v>
      </c>
      <c r="C200" s="32">
        <v>15</v>
      </c>
      <c r="D200" s="33"/>
      <c r="E200" s="33">
        <v>15</v>
      </c>
      <c r="F200" s="33">
        <v>0</v>
      </c>
      <c r="G200" s="33">
        <v>0</v>
      </c>
      <c r="H200" s="34">
        <v>0</v>
      </c>
      <c r="I200" s="32">
        <v>17</v>
      </c>
      <c r="J200" s="33">
        <v>14</v>
      </c>
      <c r="K200" s="33">
        <v>0</v>
      </c>
      <c r="L200" s="33">
        <v>3</v>
      </c>
      <c r="M200" s="34">
        <v>0</v>
      </c>
      <c r="N200" s="32">
        <v>17</v>
      </c>
      <c r="O200" s="32">
        <v>0</v>
      </c>
      <c r="P200" s="32">
        <v>14</v>
      </c>
      <c r="Q200" s="32">
        <v>0</v>
      </c>
      <c r="R200" s="32">
        <v>0</v>
      </c>
      <c r="S200" s="32">
        <v>0</v>
      </c>
      <c r="T200" s="32">
        <v>3</v>
      </c>
      <c r="U200" s="32">
        <v>0</v>
      </c>
    </row>
    <row r="201" ht="26" customHeight="1" spans="1:21">
      <c r="A201" s="30" t="s">
        <v>2399</v>
      </c>
      <c r="B201" s="31" t="s">
        <v>2400</v>
      </c>
      <c r="C201" s="32">
        <v>16</v>
      </c>
      <c r="D201" s="33">
        <v>0</v>
      </c>
      <c r="E201" s="33">
        <v>16</v>
      </c>
      <c r="F201" s="33">
        <v>0</v>
      </c>
      <c r="G201" s="33">
        <v>0</v>
      </c>
      <c r="H201" s="34">
        <v>0</v>
      </c>
      <c r="I201" s="32">
        <v>13</v>
      </c>
      <c r="J201" s="33">
        <v>12</v>
      </c>
      <c r="K201" s="33">
        <v>0</v>
      </c>
      <c r="L201" s="33">
        <v>1</v>
      </c>
      <c r="M201" s="34">
        <v>1</v>
      </c>
      <c r="N201" s="32">
        <v>13</v>
      </c>
      <c r="O201" s="32">
        <v>0</v>
      </c>
      <c r="P201" s="32">
        <v>12</v>
      </c>
      <c r="Q201" s="32">
        <v>0</v>
      </c>
      <c r="R201" s="32">
        <v>0</v>
      </c>
      <c r="S201" s="32">
        <v>0</v>
      </c>
      <c r="T201" s="32">
        <v>1</v>
      </c>
      <c r="U201" s="32">
        <v>0</v>
      </c>
    </row>
    <row r="202" customHeight="1" spans="1:21">
      <c r="A202" s="30" t="s">
        <v>2401</v>
      </c>
      <c r="B202" s="31" t="s">
        <v>2402</v>
      </c>
      <c r="C202" s="32">
        <v>15</v>
      </c>
      <c r="D202" s="33">
        <v>0</v>
      </c>
      <c r="E202" s="33">
        <v>15</v>
      </c>
      <c r="F202" s="33">
        <v>0</v>
      </c>
      <c r="G202" s="33">
        <v>0</v>
      </c>
      <c r="H202" s="34">
        <v>0</v>
      </c>
      <c r="I202" s="32">
        <v>15</v>
      </c>
      <c r="J202" s="33">
        <v>10</v>
      </c>
      <c r="K202" s="33">
        <v>0</v>
      </c>
      <c r="L202" s="33">
        <v>5</v>
      </c>
      <c r="M202" s="34">
        <v>0</v>
      </c>
      <c r="N202" s="32">
        <v>15</v>
      </c>
      <c r="O202" s="32">
        <v>0</v>
      </c>
      <c r="P202" s="32">
        <v>10</v>
      </c>
      <c r="Q202" s="32">
        <v>0</v>
      </c>
      <c r="R202" s="32">
        <v>0</v>
      </c>
      <c r="S202" s="32">
        <v>0</v>
      </c>
      <c r="T202" s="32">
        <v>5</v>
      </c>
      <c r="U202" s="32">
        <v>0</v>
      </c>
    </row>
    <row r="203" ht="27" customHeight="1" spans="1:21">
      <c r="A203" s="30" t="s">
        <v>2403</v>
      </c>
      <c r="B203" s="31" t="s">
        <v>2404</v>
      </c>
      <c r="C203" s="32">
        <v>15</v>
      </c>
      <c r="D203" s="33">
        <v>0</v>
      </c>
      <c r="E203" s="33">
        <v>15</v>
      </c>
      <c r="F203" s="33">
        <v>0</v>
      </c>
      <c r="G203" s="33">
        <v>0</v>
      </c>
      <c r="H203" s="34">
        <v>0</v>
      </c>
      <c r="I203" s="32">
        <v>19</v>
      </c>
      <c r="J203" s="33">
        <v>14</v>
      </c>
      <c r="K203" s="33">
        <v>0</v>
      </c>
      <c r="L203" s="33">
        <v>5</v>
      </c>
      <c r="M203" s="34">
        <v>0</v>
      </c>
      <c r="N203" s="32">
        <v>19</v>
      </c>
      <c r="O203" s="32">
        <v>0</v>
      </c>
      <c r="P203" s="32">
        <v>14</v>
      </c>
      <c r="Q203" s="32">
        <v>0</v>
      </c>
      <c r="R203" s="32">
        <v>0</v>
      </c>
      <c r="S203" s="32">
        <v>0</v>
      </c>
      <c r="T203" s="32">
        <v>5</v>
      </c>
      <c r="U203" s="32">
        <v>0</v>
      </c>
    </row>
    <row r="204" ht="28" customHeight="1" spans="1:21">
      <c r="A204" s="30" t="s">
        <v>2405</v>
      </c>
      <c r="B204" s="31" t="s">
        <v>2406</v>
      </c>
      <c r="C204" s="32">
        <v>16</v>
      </c>
      <c r="D204" s="33">
        <v>0</v>
      </c>
      <c r="E204" s="33">
        <v>16</v>
      </c>
      <c r="F204" s="33">
        <v>0</v>
      </c>
      <c r="G204" s="33">
        <v>0</v>
      </c>
      <c r="H204" s="34">
        <v>0</v>
      </c>
      <c r="I204" s="32">
        <v>16</v>
      </c>
      <c r="J204" s="33">
        <v>12</v>
      </c>
      <c r="K204" s="33">
        <v>0</v>
      </c>
      <c r="L204" s="33">
        <v>4</v>
      </c>
      <c r="M204" s="34">
        <v>0</v>
      </c>
      <c r="N204" s="32">
        <v>16</v>
      </c>
      <c r="O204" s="32">
        <v>0</v>
      </c>
      <c r="P204" s="32">
        <v>12</v>
      </c>
      <c r="Q204" s="32">
        <v>0</v>
      </c>
      <c r="R204" s="32">
        <v>0</v>
      </c>
      <c r="S204" s="32">
        <v>0</v>
      </c>
      <c r="T204" s="32">
        <v>4</v>
      </c>
      <c r="U204" s="32">
        <v>0</v>
      </c>
    </row>
    <row r="205" ht="27" customHeight="1" spans="1:21">
      <c r="A205" s="30" t="s">
        <v>2407</v>
      </c>
      <c r="B205" s="31" t="s">
        <v>2408</v>
      </c>
      <c r="C205" s="32">
        <v>15</v>
      </c>
      <c r="D205" s="33">
        <v>0</v>
      </c>
      <c r="E205" s="33">
        <v>15</v>
      </c>
      <c r="F205" s="33">
        <v>0</v>
      </c>
      <c r="G205" s="33">
        <v>0</v>
      </c>
      <c r="H205" s="34">
        <v>0</v>
      </c>
      <c r="I205" s="32">
        <v>16</v>
      </c>
      <c r="J205" s="33">
        <v>12</v>
      </c>
      <c r="K205" s="33">
        <v>0</v>
      </c>
      <c r="L205" s="33">
        <v>4</v>
      </c>
      <c r="M205" s="34">
        <v>0</v>
      </c>
      <c r="N205" s="32">
        <v>16</v>
      </c>
      <c r="O205" s="32">
        <v>0</v>
      </c>
      <c r="P205" s="32">
        <v>12</v>
      </c>
      <c r="Q205" s="32">
        <v>0</v>
      </c>
      <c r="R205" s="32">
        <v>0</v>
      </c>
      <c r="S205" s="32">
        <v>0</v>
      </c>
      <c r="T205" s="32">
        <v>4</v>
      </c>
      <c r="U205" s="32">
        <v>0</v>
      </c>
    </row>
    <row r="206" ht="26" customHeight="1" spans="1:21">
      <c r="A206" s="30" t="s">
        <v>2409</v>
      </c>
      <c r="B206" s="31" t="s">
        <v>2410</v>
      </c>
      <c r="C206" s="32">
        <v>15</v>
      </c>
      <c r="D206" s="33">
        <v>0</v>
      </c>
      <c r="E206" s="33">
        <v>15</v>
      </c>
      <c r="F206" s="33">
        <v>0</v>
      </c>
      <c r="G206" s="33">
        <v>0</v>
      </c>
      <c r="H206" s="34">
        <v>0</v>
      </c>
      <c r="I206" s="32">
        <v>17</v>
      </c>
      <c r="J206" s="33">
        <v>11</v>
      </c>
      <c r="K206" s="33">
        <v>0</v>
      </c>
      <c r="L206" s="33">
        <v>6</v>
      </c>
      <c r="M206" s="34">
        <v>3</v>
      </c>
      <c r="N206" s="32">
        <v>17</v>
      </c>
      <c r="O206" s="32">
        <v>0</v>
      </c>
      <c r="P206" s="32">
        <v>11</v>
      </c>
      <c r="Q206" s="32">
        <v>0</v>
      </c>
      <c r="R206" s="32"/>
      <c r="S206" s="32">
        <v>0</v>
      </c>
      <c r="T206" s="32">
        <v>6</v>
      </c>
      <c r="U206" s="32">
        <v>0</v>
      </c>
    </row>
    <row r="207" ht="27" customHeight="1" spans="1:21">
      <c r="A207" s="30" t="s">
        <v>2411</v>
      </c>
      <c r="B207" s="31" t="s">
        <v>2412</v>
      </c>
      <c r="C207" s="32">
        <v>13</v>
      </c>
      <c r="D207" s="33">
        <v>0</v>
      </c>
      <c r="E207" s="33">
        <v>13</v>
      </c>
      <c r="F207" s="33">
        <v>0</v>
      </c>
      <c r="G207" s="33">
        <v>0</v>
      </c>
      <c r="H207" s="34">
        <v>0</v>
      </c>
      <c r="I207" s="32">
        <v>19</v>
      </c>
      <c r="J207" s="33">
        <v>13</v>
      </c>
      <c r="K207" s="33">
        <v>0</v>
      </c>
      <c r="L207" s="33">
        <v>6</v>
      </c>
      <c r="M207" s="34">
        <v>0</v>
      </c>
      <c r="N207" s="32">
        <v>19</v>
      </c>
      <c r="O207" s="32">
        <v>0</v>
      </c>
      <c r="P207" s="32">
        <v>13</v>
      </c>
      <c r="Q207" s="32">
        <v>0</v>
      </c>
      <c r="R207" s="32">
        <v>0</v>
      </c>
      <c r="S207" s="32">
        <v>0</v>
      </c>
      <c r="T207" s="32">
        <v>6</v>
      </c>
      <c r="U207" s="32">
        <v>0</v>
      </c>
    </row>
    <row r="208" ht="29" customHeight="1" spans="1:21">
      <c r="A208" s="30" t="s">
        <v>2413</v>
      </c>
      <c r="B208" s="31" t="s">
        <v>2414</v>
      </c>
      <c r="C208" s="32">
        <v>14</v>
      </c>
      <c r="D208" s="33">
        <v>0</v>
      </c>
      <c r="E208" s="33">
        <v>14</v>
      </c>
      <c r="F208" s="33">
        <v>0</v>
      </c>
      <c r="G208" s="33">
        <v>0</v>
      </c>
      <c r="H208" s="34">
        <v>0</v>
      </c>
      <c r="I208" s="32">
        <v>26</v>
      </c>
      <c r="J208" s="33">
        <v>14</v>
      </c>
      <c r="K208" s="33">
        <v>0</v>
      </c>
      <c r="L208" s="33">
        <v>12</v>
      </c>
      <c r="M208" s="34">
        <v>0</v>
      </c>
      <c r="N208" s="32">
        <v>26</v>
      </c>
      <c r="O208" s="32">
        <v>0</v>
      </c>
      <c r="P208" s="32">
        <v>14</v>
      </c>
      <c r="Q208" s="32">
        <v>0</v>
      </c>
      <c r="R208" s="32">
        <v>0</v>
      </c>
      <c r="S208" s="32">
        <v>0</v>
      </c>
      <c r="T208" s="32">
        <v>12</v>
      </c>
      <c r="U208" s="32">
        <v>0</v>
      </c>
    </row>
    <row r="209" customHeight="1" spans="1:21">
      <c r="A209" s="30" t="s">
        <v>2415</v>
      </c>
      <c r="B209" s="31" t="s">
        <v>2416</v>
      </c>
      <c r="C209" s="32">
        <v>16</v>
      </c>
      <c r="D209" s="33">
        <v>0</v>
      </c>
      <c r="E209" s="33">
        <v>16</v>
      </c>
      <c r="F209" s="33">
        <v>0</v>
      </c>
      <c r="G209" s="33">
        <v>0</v>
      </c>
      <c r="H209" s="34">
        <v>0</v>
      </c>
      <c r="I209" s="32">
        <v>17</v>
      </c>
      <c r="J209" s="33">
        <v>14</v>
      </c>
      <c r="K209" s="33">
        <v>0</v>
      </c>
      <c r="L209" s="33">
        <v>3</v>
      </c>
      <c r="M209" s="34">
        <v>0</v>
      </c>
      <c r="N209" s="32">
        <v>17</v>
      </c>
      <c r="O209" s="32">
        <v>0</v>
      </c>
      <c r="P209" s="32">
        <v>14</v>
      </c>
      <c r="Q209" s="32">
        <v>0</v>
      </c>
      <c r="R209" s="32">
        <v>0</v>
      </c>
      <c r="S209" s="32">
        <v>0</v>
      </c>
      <c r="T209" s="32">
        <v>3</v>
      </c>
      <c r="U209" s="32">
        <v>0</v>
      </c>
    </row>
    <row r="210" ht="27" customHeight="1" spans="1:21">
      <c r="A210" s="30" t="s">
        <v>2417</v>
      </c>
      <c r="B210" s="31" t="s">
        <v>2418</v>
      </c>
      <c r="C210" s="32">
        <v>7</v>
      </c>
      <c r="D210" s="33">
        <v>0</v>
      </c>
      <c r="E210" s="33">
        <v>7</v>
      </c>
      <c r="F210" s="33">
        <v>0</v>
      </c>
      <c r="G210" s="33">
        <v>0</v>
      </c>
      <c r="H210" s="34">
        <v>0</v>
      </c>
      <c r="I210" s="32">
        <v>8</v>
      </c>
      <c r="J210" s="33">
        <v>7</v>
      </c>
      <c r="K210" s="33">
        <v>0</v>
      </c>
      <c r="L210" s="33">
        <v>1</v>
      </c>
      <c r="M210" s="34">
        <v>0</v>
      </c>
      <c r="N210" s="32">
        <v>8</v>
      </c>
      <c r="O210" s="32">
        <v>0</v>
      </c>
      <c r="P210" s="32">
        <v>7</v>
      </c>
      <c r="Q210" s="32">
        <v>0</v>
      </c>
      <c r="R210" s="32">
        <v>0</v>
      </c>
      <c r="S210" s="32">
        <v>0</v>
      </c>
      <c r="T210" s="32">
        <v>1</v>
      </c>
      <c r="U210" s="32">
        <v>0</v>
      </c>
    </row>
    <row r="211" customHeight="1" spans="1:21">
      <c r="A211" s="30"/>
      <c r="B211" s="31" t="s">
        <v>2419</v>
      </c>
      <c r="C211" s="32">
        <v>49</v>
      </c>
      <c r="D211" s="33">
        <v>25</v>
      </c>
      <c r="E211" s="33">
        <v>24</v>
      </c>
      <c r="F211" s="33">
        <v>0</v>
      </c>
      <c r="G211" s="33">
        <v>0</v>
      </c>
      <c r="H211" s="34">
        <v>0</v>
      </c>
      <c r="I211" s="32">
        <v>60</v>
      </c>
      <c r="J211" s="33">
        <v>59</v>
      </c>
      <c r="K211" s="33">
        <v>0</v>
      </c>
      <c r="L211" s="33">
        <v>1</v>
      </c>
      <c r="M211" s="34">
        <v>0</v>
      </c>
      <c r="N211" s="32">
        <v>59</v>
      </c>
      <c r="O211" s="32">
        <v>0</v>
      </c>
      <c r="P211" s="32">
        <v>59</v>
      </c>
      <c r="Q211" s="32">
        <v>0</v>
      </c>
      <c r="R211" s="32">
        <v>0</v>
      </c>
      <c r="S211" s="32">
        <v>0</v>
      </c>
      <c r="T211" s="32">
        <v>0</v>
      </c>
      <c r="U211" s="32">
        <v>0</v>
      </c>
    </row>
    <row r="212" customHeight="1" spans="1:21">
      <c r="A212" s="30" t="s">
        <v>2420</v>
      </c>
      <c r="B212" s="31" t="s">
        <v>2421</v>
      </c>
      <c r="C212" s="32">
        <v>25</v>
      </c>
      <c r="D212" s="33">
        <v>25</v>
      </c>
      <c r="E212" s="33">
        <v>0</v>
      </c>
      <c r="F212" s="33">
        <v>0</v>
      </c>
      <c r="G212" s="33">
        <v>0</v>
      </c>
      <c r="H212" s="34">
        <v>0</v>
      </c>
      <c r="I212" s="32">
        <v>37</v>
      </c>
      <c r="J212" s="33">
        <v>37</v>
      </c>
      <c r="K212" s="33">
        <v>0</v>
      </c>
      <c r="L212" s="33">
        <v>0</v>
      </c>
      <c r="M212" s="34">
        <v>0</v>
      </c>
      <c r="N212" s="32">
        <v>37</v>
      </c>
      <c r="O212" s="32">
        <v>0</v>
      </c>
      <c r="P212" s="32">
        <v>37</v>
      </c>
      <c r="Q212" s="32">
        <v>0</v>
      </c>
      <c r="R212" s="32">
        <v>0</v>
      </c>
      <c r="S212" s="32">
        <v>0</v>
      </c>
      <c r="T212" s="32">
        <v>0</v>
      </c>
      <c r="U212" s="32">
        <v>0</v>
      </c>
    </row>
    <row r="213" customHeight="1" spans="1:21">
      <c r="A213" s="30" t="s">
        <v>2422</v>
      </c>
      <c r="B213" s="31" t="s">
        <v>2423</v>
      </c>
      <c r="C213" s="32">
        <v>13</v>
      </c>
      <c r="D213" s="33">
        <v>0</v>
      </c>
      <c r="E213" s="33">
        <v>13</v>
      </c>
      <c r="F213" s="33">
        <v>0</v>
      </c>
      <c r="G213" s="33">
        <v>0</v>
      </c>
      <c r="H213" s="34">
        <v>0</v>
      </c>
      <c r="I213" s="32">
        <v>14</v>
      </c>
      <c r="J213" s="33">
        <v>13</v>
      </c>
      <c r="K213" s="33">
        <v>0</v>
      </c>
      <c r="L213" s="33">
        <v>1</v>
      </c>
      <c r="M213" s="34">
        <v>0</v>
      </c>
      <c r="N213" s="32">
        <v>13</v>
      </c>
      <c r="O213" s="32">
        <v>0</v>
      </c>
      <c r="P213" s="32">
        <v>13</v>
      </c>
      <c r="Q213" s="32">
        <v>0</v>
      </c>
      <c r="R213" s="32">
        <v>0</v>
      </c>
      <c r="S213" s="32">
        <v>0</v>
      </c>
      <c r="T213" s="32">
        <v>0</v>
      </c>
      <c r="U213" s="32">
        <v>0</v>
      </c>
    </row>
    <row r="214" ht="13" customHeight="1" spans="1:21">
      <c r="A214" s="30" t="s">
        <v>2424</v>
      </c>
      <c r="B214" s="31" t="s">
        <v>2425</v>
      </c>
      <c r="C214" s="32">
        <v>9</v>
      </c>
      <c r="D214" s="33">
        <v>0</v>
      </c>
      <c r="E214" s="33">
        <v>9</v>
      </c>
      <c r="F214" s="33">
        <v>0</v>
      </c>
      <c r="G214" s="33">
        <v>0</v>
      </c>
      <c r="H214" s="34">
        <v>0</v>
      </c>
      <c r="I214" s="32">
        <v>9</v>
      </c>
      <c r="J214" s="33">
        <v>9</v>
      </c>
      <c r="K214" s="33">
        <v>0</v>
      </c>
      <c r="L214" s="33">
        <v>0</v>
      </c>
      <c r="M214" s="34">
        <v>0</v>
      </c>
      <c r="N214" s="32">
        <v>9</v>
      </c>
      <c r="O214" s="32">
        <v>0</v>
      </c>
      <c r="P214" s="32">
        <v>9</v>
      </c>
      <c r="Q214" s="32">
        <v>0</v>
      </c>
      <c r="R214" s="32">
        <v>0</v>
      </c>
      <c r="S214" s="32">
        <v>0</v>
      </c>
      <c r="T214" s="32">
        <v>0</v>
      </c>
      <c r="U214" s="32">
        <v>0</v>
      </c>
    </row>
    <row r="215" customHeight="1" spans="1:21">
      <c r="A215" s="30"/>
      <c r="B215" s="31" t="s">
        <v>2426</v>
      </c>
      <c r="C215" s="32">
        <v>78</v>
      </c>
      <c r="D215" s="33">
        <v>65</v>
      </c>
      <c r="E215" s="33">
        <v>13</v>
      </c>
      <c r="F215" s="33">
        <v>0</v>
      </c>
      <c r="G215" s="33">
        <v>0</v>
      </c>
      <c r="H215" s="34">
        <v>0</v>
      </c>
      <c r="I215" s="32">
        <v>133</v>
      </c>
      <c r="J215" s="33">
        <v>72</v>
      </c>
      <c r="K215" s="33">
        <v>0</v>
      </c>
      <c r="L215" s="33">
        <v>61</v>
      </c>
      <c r="M215" s="34">
        <v>0</v>
      </c>
      <c r="N215" s="32">
        <v>135</v>
      </c>
      <c r="O215" s="32">
        <v>0</v>
      </c>
      <c r="P215" s="32">
        <v>72</v>
      </c>
      <c r="Q215" s="32">
        <v>0</v>
      </c>
      <c r="R215" s="32">
        <v>0</v>
      </c>
      <c r="S215" s="32">
        <v>0</v>
      </c>
      <c r="T215" s="32">
        <v>61</v>
      </c>
      <c r="U215" s="32">
        <v>0</v>
      </c>
    </row>
    <row r="216" customHeight="1" spans="1:21">
      <c r="A216" s="30" t="s">
        <v>2427</v>
      </c>
      <c r="B216" s="31" t="s">
        <v>2428</v>
      </c>
      <c r="C216" s="32">
        <v>65</v>
      </c>
      <c r="D216" s="33">
        <v>65</v>
      </c>
      <c r="E216" s="33">
        <v>0</v>
      </c>
      <c r="F216" s="33">
        <v>0</v>
      </c>
      <c r="G216" s="33">
        <v>0</v>
      </c>
      <c r="H216" s="34">
        <v>0</v>
      </c>
      <c r="I216" s="32">
        <v>121</v>
      </c>
      <c r="J216" s="33">
        <v>60</v>
      </c>
      <c r="K216" s="33">
        <v>0</v>
      </c>
      <c r="L216" s="33">
        <v>61</v>
      </c>
      <c r="M216" s="34">
        <v>0</v>
      </c>
      <c r="N216" s="32">
        <v>121</v>
      </c>
      <c r="O216" s="32">
        <v>0</v>
      </c>
      <c r="P216" s="32">
        <v>60</v>
      </c>
      <c r="Q216" s="32">
        <v>0</v>
      </c>
      <c r="R216" s="32">
        <v>0</v>
      </c>
      <c r="S216" s="32">
        <v>0</v>
      </c>
      <c r="T216" s="32">
        <v>61</v>
      </c>
      <c r="U216" s="32">
        <v>0</v>
      </c>
    </row>
    <row r="217" customHeight="1" spans="1:21">
      <c r="A217" s="30" t="s">
        <v>2429</v>
      </c>
      <c r="B217" s="31" t="s">
        <v>2430</v>
      </c>
      <c r="C217" s="32">
        <v>2</v>
      </c>
      <c r="D217" s="33">
        <v>0</v>
      </c>
      <c r="E217" s="33">
        <v>2</v>
      </c>
      <c r="F217" s="33">
        <v>0</v>
      </c>
      <c r="G217" s="33">
        <v>0</v>
      </c>
      <c r="H217" s="34">
        <v>0</v>
      </c>
      <c r="I217" s="32">
        <v>2</v>
      </c>
      <c r="J217" s="33">
        <v>2</v>
      </c>
      <c r="K217" s="33">
        <v>0</v>
      </c>
      <c r="L217" s="33">
        <v>0</v>
      </c>
      <c r="M217" s="34">
        <v>0</v>
      </c>
      <c r="N217" s="32">
        <v>2</v>
      </c>
      <c r="O217" s="32">
        <v>0</v>
      </c>
      <c r="P217" s="32">
        <v>2</v>
      </c>
      <c r="Q217" s="32">
        <v>0</v>
      </c>
      <c r="R217" s="32">
        <v>0</v>
      </c>
      <c r="S217" s="32">
        <v>0</v>
      </c>
      <c r="T217" s="32">
        <v>0</v>
      </c>
      <c r="U217" s="32">
        <v>0</v>
      </c>
    </row>
    <row r="218" customHeight="1" spans="1:21">
      <c r="A218" s="30" t="s">
        <v>2431</v>
      </c>
      <c r="B218" s="31" t="s">
        <v>2432</v>
      </c>
      <c r="C218" s="32">
        <v>4</v>
      </c>
      <c r="D218" s="33">
        <v>0</v>
      </c>
      <c r="E218" s="33">
        <v>4</v>
      </c>
      <c r="F218" s="33">
        <v>0</v>
      </c>
      <c r="G218" s="33">
        <v>0</v>
      </c>
      <c r="H218" s="34">
        <v>0</v>
      </c>
      <c r="I218" s="32">
        <v>5</v>
      </c>
      <c r="J218" s="33">
        <v>5</v>
      </c>
      <c r="K218" s="33">
        <v>0</v>
      </c>
      <c r="L218" s="33">
        <v>0</v>
      </c>
      <c r="M218" s="34">
        <v>0</v>
      </c>
      <c r="N218" s="32">
        <v>5</v>
      </c>
      <c r="O218" s="32">
        <v>0</v>
      </c>
      <c r="P218" s="32">
        <v>5</v>
      </c>
      <c r="Q218" s="32">
        <v>0</v>
      </c>
      <c r="R218" s="32">
        <v>0</v>
      </c>
      <c r="S218" s="32">
        <v>0</v>
      </c>
      <c r="T218" s="32">
        <v>0</v>
      </c>
      <c r="U218" s="32">
        <v>0</v>
      </c>
    </row>
    <row r="219" customHeight="1" spans="1:21">
      <c r="A219" s="30" t="s">
        <v>2433</v>
      </c>
      <c r="B219" s="31" t="s">
        <v>2434</v>
      </c>
      <c r="C219" s="32">
        <v>5</v>
      </c>
      <c r="D219" s="33">
        <v>0</v>
      </c>
      <c r="E219" s="33">
        <v>5</v>
      </c>
      <c r="F219" s="33">
        <v>0</v>
      </c>
      <c r="G219" s="33">
        <v>0</v>
      </c>
      <c r="H219" s="34">
        <v>0</v>
      </c>
      <c r="I219" s="32">
        <v>5</v>
      </c>
      <c r="J219" s="33">
        <v>5</v>
      </c>
      <c r="K219" s="33">
        <v>0</v>
      </c>
      <c r="L219" s="33">
        <v>0</v>
      </c>
      <c r="M219" s="34">
        <v>0</v>
      </c>
      <c r="N219" s="32">
        <v>5</v>
      </c>
      <c r="O219" s="32">
        <v>0</v>
      </c>
      <c r="P219" s="32">
        <v>5</v>
      </c>
      <c r="Q219" s="32">
        <v>0</v>
      </c>
      <c r="R219" s="32">
        <v>0</v>
      </c>
      <c r="S219" s="32">
        <v>0</v>
      </c>
      <c r="T219" s="32">
        <v>0</v>
      </c>
      <c r="U219" s="32">
        <v>0</v>
      </c>
    </row>
    <row r="220" customHeight="1" spans="1:21">
      <c r="A220" s="30"/>
      <c r="B220" s="31" t="s">
        <v>2435</v>
      </c>
      <c r="C220" s="32">
        <v>60</v>
      </c>
      <c r="D220" s="33">
        <v>50</v>
      </c>
      <c r="E220" s="33">
        <v>9</v>
      </c>
      <c r="F220" s="33">
        <v>0</v>
      </c>
      <c r="G220" s="33">
        <v>0</v>
      </c>
      <c r="H220" s="34">
        <v>1</v>
      </c>
      <c r="I220" s="32">
        <v>86</v>
      </c>
      <c r="J220" s="33">
        <v>50</v>
      </c>
      <c r="K220" s="33">
        <v>0</v>
      </c>
      <c r="L220" s="33">
        <v>36</v>
      </c>
      <c r="M220" s="34">
        <v>0</v>
      </c>
      <c r="N220" s="32">
        <v>86</v>
      </c>
      <c r="O220" s="32">
        <v>0</v>
      </c>
      <c r="P220" s="32">
        <v>50</v>
      </c>
      <c r="Q220" s="32">
        <v>0</v>
      </c>
      <c r="R220" s="32">
        <v>0</v>
      </c>
      <c r="S220" s="32">
        <v>0</v>
      </c>
      <c r="T220" s="32">
        <v>36</v>
      </c>
      <c r="U220" s="32">
        <v>0</v>
      </c>
    </row>
    <row r="221" customHeight="1" spans="1:21">
      <c r="A221" s="30" t="s">
        <v>2436</v>
      </c>
      <c r="B221" s="31" t="s">
        <v>2437</v>
      </c>
      <c r="C221" s="32">
        <v>51</v>
      </c>
      <c r="D221" s="33">
        <v>50</v>
      </c>
      <c r="E221" s="33">
        <v>0</v>
      </c>
      <c r="F221" s="33">
        <v>0</v>
      </c>
      <c r="G221" s="33">
        <v>0</v>
      </c>
      <c r="H221" s="34">
        <v>1</v>
      </c>
      <c r="I221" s="32">
        <v>76</v>
      </c>
      <c r="J221" s="33">
        <v>43</v>
      </c>
      <c r="K221" s="33">
        <v>0</v>
      </c>
      <c r="L221" s="33">
        <v>33</v>
      </c>
      <c r="M221" s="34">
        <v>0</v>
      </c>
      <c r="N221" s="32">
        <v>76</v>
      </c>
      <c r="O221" s="32">
        <v>0</v>
      </c>
      <c r="P221" s="32">
        <v>43</v>
      </c>
      <c r="Q221" s="32">
        <v>0</v>
      </c>
      <c r="R221" s="32">
        <v>0</v>
      </c>
      <c r="S221" s="32">
        <v>0</v>
      </c>
      <c r="T221" s="32">
        <v>33</v>
      </c>
      <c r="U221" s="32">
        <v>0</v>
      </c>
    </row>
    <row r="222" customHeight="1" spans="1:21">
      <c r="A222" s="30" t="s">
        <v>2438</v>
      </c>
      <c r="B222" s="31" t="s">
        <v>2439</v>
      </c>
      <c r="C222" s="32">
        <v>4</v>
      </c>
      <c r="D222" s="33">
        <v>0</v>
      </c>
      <c r="E222" s="33">
        <v>4</v>
      </c>
      <c r="F222" s="33">
        <v>0</v>
      </c>
      <c r="G222" s="33">
        <v>0</v>
      </c>
      <c r="H222" s="34">
        <v>0</v>
      </c>
      <c r="I222" s="32">
        <v>6</v>
      </c>
      <c r="J222" s="33">
        <v>4</v>
      </c>
      <c r="K222" s="33">
        <v>0</v>
      </c>
      <c r="L222" s="33">
        <v>2</v>
      </c>
      <c r="M222" s="34">
        <v>0</v>
      </c>
      <c r="N222" s="32">
        <v>6</v>
      </c>
      <c r="O222" s="32">
        <v>0</v>
      </c>
      <c r="P222" s="32">
        <v>4</v>
      </c>
      <c r="Q222" s="32">
        <v>0</v>
      </c>
      <c r="R222" s="32">
        <v>0</v>
      </c>
      <c r="S222" s="32">
        <v>0</v>
      </c>
      <c r="T222" s="32">
        <v>2</v>
      </c>
      <c r="U222" s="32">
        <v>0</v>
      </c>
    </row>
    <row r="223" ht="27" customHeight="1" spans="1:21">
      <c r="A223" s="30" t="s">
        <v>2440</v>
      </c>
      <c r="B223" s="31" t="s">
        <v>2441</v>
      </c>
      <c r="C223" s="32">
        <v>3</v>
      </c>
      <c r="D223" s="33">
        <v>0</v>
      </c>
      <c r="E223" s="33">
        <v>3</v>
      </c>
      <c r="F223" s="33">
        <v>0</v>
      </c>
      <c r="G223" s="33">
        <v>0</v>
      </c>
      <c r="H223" s="34">
        <v>0</v>
      </c>
      <c r="I223" s="32">
        <v>3</v>
      </c>
      <c r="J223" s="33">
        <v>2</v>
      </c>
      <c r="K223" s="33">
        <v>0</v>
      </c>
      <c r="L223" s="33">
        <v>1</v>
      </c>
      <c r="M223" s="34">
        <v>0</v>
      </c>
      <c r="N223" s="32">
        <v>3</v>
      </c>
      <c r="O223" s="32">
        <v>0</v>
      </c>
      <c r="P223" s="32">
        <v>2</v>
      </c>
      <c r="Q223" s="32">
        <v>0</v>
      </c>
      <c r="R223" s="32">
        <v>0</v>
      </c>
      <c r="S223" s="32">
        <v>0</v>
      </c>
      <c r="T223" s="32">
        <v>1</v>
      </c>
      <c r="U223" s="32">
        <v>0</v>
      </c>
    </row>
    <row r="224" customHeight="1" spans="1:21">
      <c r="A224" s="30" t="s">
        <v>2442</v>
      </c>
      <c r="B224" s="31" t="s">
        <v>2443</v>
      </c>
      <c r="C224" s="32">
        <v>1</v>
      </c>
      <c r="D224" s="33">
        <v>0</v>
      </c>
      <c r="E224" s="33">
        <v>1</v>
      </c>
      <c r="F224" s="33">
        <v>0</v>
      </c>
      <c r="G224" s="33">
        <v>0</v>
      </c>
      <c r="H224" s="34">
        <v>0</v>
      </c>
      <c r="I224" s="32">
        <v>1</v>
      </c>
      <c r="J224" s="33">
        <v>1</v>
      </c>
      <c r="K224" s="33">
        <v>0</v>
      </c>
      <c r="L224" s="33">
        <v>0</v>
      </c>
      <c r="M224" s="34">
        <v>0</v>
      </c>
      <c r="N224" s="32">
        <v>1</v>
      </c>
      <c r="O224" s="32">
        <v>0</v>
      </c>
      <c r="P224" s="32">
        <v>1</v>
      </c>
      <c r="Q224" s="32">
        <v>0</v>
      </c>
      <c r="R224" s="32">
        <v>0</v>
      </c>
      <c r="S224" s="32">
        <v>0</v>
      </c>
      <c r="T224" s="32">
        <v>0</v>
      </c>
      <c r="U224" s="32">
        <v>0</v>
      </c>
    </row>
    <row r="225" customHeight="1" spans="1:21">
      <c r="A225" s="30"/>
      <c r="B225" s="31" t="s">
        <v>2444</v>
      </c>
      <c r="C225" s="32">
        <v>37</v>
      </c>
      <c r="D225" s="33">
        <v>32</v>
      </c>
      <c r="E225" s="33">
        <v>3</v>
      </c>
      <c r="F225" s="33">
        <v>0</v>
      </c>
      <c r="G225" s="33">
        <v>0</v>
      </c>
      <c r="H225" s="34">
        <v>2</v>
      </c>
      <c r="I225" s="32">
        <v>63</v>
      </c>
      <c r="J225" s="33">
        <v>35</v>
      </c>
      <c r="K225" s="33">
        <v>0</v>
      </c>
      <c r="L225" s="33">
        <v>28</v>
      </c>
      <c r="M225" s="34">
        <v>12</v>
      </c>
      <c r="N225" s="32">
        <v>63</v>
      </c>
      <c r="O225" s="32">
        <v>0</v>
      </c>
      <c r="P225" s="32">
        <v>35</v>
      </c>
      <c r="Q225" s="32">
        <v>0</v>
      </c>
      <c r="R225" s="32">
        <v>0</v>
      </c>
      <c r="S225" s="32">
        <v>0</v>
      </c>
      <c r="T225" s="32">
        <v>28</v>
      </c>
      <c r="U225" s="32">
        <v>0</v>
      </c>
    </row>
    <row r="226" customHeight="1" spans="1:21">
      <c r="A226" s="30" t="s">
        <v>2445</v>
      </c>
      <c r="B226" s="31" t="s">
        <v>2446</v>
      </c>
      <c r="C226" s="32">
        <v>34</v>
      </c>
      <c r="D226" s="33">
        <v>32</v>
      </c>
      <c r="E226" s="33">
        <v>0</v>
      </c>
      <c r="F226" s="33">
        <v>0</v>
      </c>
      <c r="G226" s="33">
        <v>0</v>
      </c>
      <c r="H226" s="34">
        <v>2</v>
      </c>
      <c r="I226" s="32">
        <v>60</v>
      </c>
      <c r="J226" s="33">
        <v>32</v>
      </c>
      <c r="K226" s="33">
        <v>0</v>
      </c>
      <c r="L226" s="33">
        <v>28</v>
      </c>
      <c r="M226" s="34">
        <v>12</v>
      </c>
      <c r="N226" s="32">
        <v>60</v>
      </c>
      <c r="O226" s="32">
        <v>0</v>
      </c>
      <c r="P226" s="32">
        <v>32</v>
      </c>
      <c r="Q226" s="32">
        <v>0</v>
      </c>
      <c r="R226" s="32">
        <v>0</v>
      </c>
      <c r="S226" s="32">
        <v>0</v>
      </c>
      <c r="T226" s="32">
        <v>28</v>
      </c>
      <c r="U226" s="32">
        <v>0</v>
      </c>
    </row>
    <row r="227" ht="25" customHeight="1" spans="1:21">
      <c r="A227" s="30" t="s">
        <v>2447</v>
      </c>
      <c r="B227" s="31" t="s">
        <v>2448</v>
      </c>
      <c r="C227" s="32">
        <v>1</v>
      </c>
      <c r="D227" s="33">
        <v>0</v>
      </c>
      <c r="E227" s="33">
        <v>1</v>
      </c>
      <c r="F227" s="33">
        <v>0</v>
      </c>
      <c r="G227" s="33">
        <v>0</v>
      </c>
      <c r="H227" s="34">
        <v>0</v>
      </c>
      <c r="I227" s="32">
        <v>1</v>
      </c>
      <c r="J227" s="33">
        <v>1</v>
      </c>
      <c r="K227" s="33">
        <v>0</v>
      </c>
      <c r="L227" s="33">
        <v>0</v>
      </c>
      <c r="M227" s="34">
        <v>0</v>
      </c>
      <c r="N227" s="32">
        <v>1</v>
      </c>
      <c r="O227" s="32">
        <v>0</v>
      </c>
      <c r="P227" s="32">
        <v>1</v>
      </c>
      <c r="Q227" s="32">
        <v>0</v>
      </c>
      <c r="R227" s="32">
        <v>0</v>
      </c>
      <c r="S227" s="32">
        <v>0</v>
      </c>
      <c r="T227" s="32">
        <v>0</v>
      </c>
      <c r="U227" s="32">
        <v>0</v>
      </c>
    </row>
    <row r="228" customHeight="1" spans="1:21">
      <c r="A228" s="30" t="s">
        <v>2449</v>
      </c>
      <c r="B228" s="31" t="s">
        <v>2450</v>
      </c>
      <c r="C228" s="32">
        <v>2</v>
      </c>
      <c r="D228" s="33">
        <v>0</v>
      </c>
      <c r="E228" s="33">
        <v>2</v>
      </c>
      <c r="F228" s="33">
        <v>0</v>
      </c>
      <c r="G228" s="33">
        <v>0</v>
      </c>
      <c r="H228" s="34">
        <v>0</v>
      </c>
      <c r="I228" s="32">
        <v>2</v>
      </c>
      <c r="J228" s="33">
        <v>2</v>
      </c>
      <c r="K228" s="33">
        <v>0</v>
      </c>
      <c r="L228" s="33">
        <v>0</v>
      </c>
      <c r="M228" s="34">
        <v>0</v>
      </c>
      <c r="N228" s="32">
        <v>2</v>
      </c>
      <c r="O228" s="32">
        <v>0</v>
      </c>
      <c r="P228" s="32">
        <v>2</v>
      </c>
      <c r="Q228" s="32">
        <v>0</v>
      </c>
      <c r="R228" s="32">
        <v>0</v>
      </c>
      <c r="S228" s="32">
        <v>0</v>
      </c>
      <c r="T228" s="32">
        <v>0</v>
      </c>
      <c r="U228" s="32">
        <v>0</v>
      </c>
    </row>
    <row r="229" customHeight="1" spans="1:21">
      <c r="A229" s="30"/>
      <c r="B229" s="31" t="s">
        <v>2451</v>
      </c>
      <c r="C229" s="32">
        <v>76</v>
      </c>
      <c r="D229" s="33">
        <v>55</v>
      </c>
      <c r="E229" s="33">
        <v>21</v>
      </c>
      <c r="F229" s="33">
        <v>0</v>
      </c>
      <c r="G229" s="33">
        <v>0</v>
      </c>
      <c r="H229" s="34">
        <v>0</v>
      </c>
      <c r="I229" s="32">
        <v>115</v>
      </c>
      <c r="J229" s="33">
        <v>68</v>
      </c>
      <c r="K229" s="33">
        <v>0</v>
      </c>
      <c r="L229" s="33">
        <v>47</v>
      </c>
      <c r="M229" s="34">
        <v>0</v>
      </c>
      <c r="N229" s="32">
        <v>115</v>
      </c>
      <c r="O229" s="32">
        <v>0</v>
      </c>
      <c r="P229" s="32">
        <v>68</v>
      </c>
      <c r="Q229" s="32">
        <v>0</v>
      </c>
      <c r="R229" s="32">
        <v>0</v>
      </c>
      <c r="S229" s="32">
        <v>0</v>
      </c>
      <c r="T229" s="32">
        <v>47</v>
      </c>
      <c r="U229" s="32">
        <v>0</v>
      </c>
    </row>
    <row r="230" customHeight="1" spans="1:21">
      <c r="A230" s="30" t="s">
        <v>2452</v>
      </c>
      <c r="B230" s="31" t="s">
        <v>2453</v>
      </c>
      <c r="C230" s="32">
        <v>55</v>
      </c>
      <c r="D230" s="33">
        <v>55</v>
      </c>
      <c r="E230" s="33">
        <v>0</v>
      </c>
      <c r="F230" s="33">
        <v>0</v>
      </c>
      <c r="G230" s="33">
        <v>0</v>
      </c>
      <c r="H230" s="34">
        <v>0</v>
      </c>
      <c r="I230" s="32">
        <v>98</v>
      </c>
      <c r="J230" s="33">
        <v>51</v>
      </c>
      <c r="K230" s="33">
        <v>0</v>
      </c>
      <c r="L230" s="33">
        <v>47</v>
      </c>
      <c r="M230" s="34">
        <v>0</v>
      </c>
      <c r="N230" s="32">
        <v>98</v>
      </c>
      <c r="O230" s="32">
        <v>0</v>
      </c>
      <c r="P230" s="32">
        <v>51</v>
      </c>
      <c r="Q230" s="32">
        <v>0</v>
      </c>
      <c r="R230" s="32">
        <v>0</v>
      </c>
      <c r="S230" s="32">
        <v>0</v>
      </c>
      <c r="T230" s="32">
        <v>47</v>
      </c>
      <c r="U230" s="32">
        <v>0</v>
      </c>
    </row>
    <row r="231" customHeight="1" spans="1:21">
      <c r="A231" s="30" t="s">
        <v>2454</v>
      </c>
      <c r="B231" s="31" t="s">
        <v>2455</v>
      </c>
      <c r="C231" s="32">
        <v>1</v>
      </c>
      <c r="D231" s="33">
        <v>0</v>
      </c>
      <c r="E231" s="33">
        <v>1</v>
      </c>
      <c r="F231" s="33">
        <v>0</v>
      </c>
      <c r="G231" s="33">
        <v>0</v>
      </c>
      <c r="H231" s="34">
        <v>0</v>
      </c>
      <c r="I231" s="32">
        <v>1</v>
      </c>
      <c r="J231" s="33">
        <v>1</v>
      </c>
      <c r="K231" s="33">
        <v>0</v>
      </c>
      <c r="L231" s="33">
        <v>0</v>
      </c>
      <c r="M231" s="34">
        <v>0</v>
      </c>
      <c r="N231" s="32">
        <v>1</v>
      </c>
      <c r="O231" s="32">
        <v>0</v>
      </c>
      <c r="P231" s="32">
        <v>1</v>
      </c>
      <c r="Q231" s="32">
        <v>0</v>
      </c>
      <c r="R231" s="32">
        <v>0</v>
      </c>
      <c r="S231" s="32">
        <v>0</v>
      </c>
      <c r="T231" s="32">
        <v>0</v>
      </c>
      <c r="U231" s="32">
        <v>0</v>
      </c>
    </row>
    <row r="232" customHeight="1" spans="1:21">
      <c r="A232" s="30" t="s">
        <v>2456</v>
      </c>
      <c r="B232" s="31" t="s">
        <v>2457</v>
      </c>
      <c r="C232" s="32">
        <v>5</v>
      </c>
      <c r="D232" s="33">
        <v>0</v>
      </c>
      <c r="E232" s="33">
        <v>5</v>
      </c>
      <c r="F232" s="33">
        <v>0</v>
      </c>
      <c r="G232" s="33">
        <v>0</v>
      </c>
      <c r="H232" s="34">
        <v>0</v>
      </c>
      <c r="I232" s="32">
        <v>2</v>
      </c>
      <c r="J232" s="33">
        <v>2</v>
      </c>
      <c r="K232" s="33">
        <v>0</v>
      </c>
      <c r="L232" s="33">
        <v>0</v>
      </c>
      <c r="M232" s="34">
        <v>0</v>
      </c>
      <c r="N232" s="32">
        <v>2</v>
      </c>
      <c r="O232" s="32">
        <v>0</v>
      </c>
      <c r="P232" s="32">
        <v>2</v>
      </c>
      <c r="Q232" s="32">
        <v>0</v>
      </c>
      <c r="R232" s="32">
        <v>0</v>
      </c>
      <c r="S232" s="32">
        <v>0</v>
      </c>
      <c r="T232" s="32">
        <v>0</v>
      </c>
      <c r="U232" s="32">
        <v>0</v>
      </c>
    </row>
    <row r="233" customHeight="1" spans="1:21">
      <c r="A233" s="30" t="s">
        <v>2458</v>
      </c>
      <c r="B233" s="31" t="s">
        <v>2459</v>
      </c>
      <c r="C233" s="32">
        <v>5</v>
      </c>
      <c r="D233" s="33">
        <v>0</v>
      </c>
      <c r="E233" s="33">
        <v>5</v>
      </c>
      <c r="F233" s="33">
        <v>0</v>
      </c>
      <c r="G233" s="33">
        <v>0</v>
      </c>
      <c r="H233" s="34">
        <v>0</v>
      </c>
      <c r="I233" s="32">
        <v>5</v>
      </c>
      <c r="J233" s="33">
        <v>5</v>
      </c>
      <c r="K233" s="33">
        <v>0</v>
      </c>
      <c r="L233" s="33">
        <v>0</v>
      </c>
      <c r="M233" s="34">
        <v>0</v>
      </c>
      <c r="N233" s="32">
        <v>5</v>
      </c>
      <c r="O233" s="32">
        <v>0</v>
      </c>
      <c r="P233" s="32">
        <v>5</v>
      </c>
      <c r="Q233" s="32">
        <v>0</v>
      </c>
      <c r="R233" s="32">
        <v>0</v>
      </c>
      <c r="S233" s="32">
        <v>0</v>
      </c>
      <c r="T233" s="32">
        <v>0</v>
      </c>
      <c r="U233" s="32">
        <v>0</v>
      </c>
    </row>
    <row r="234" customHeight="1" spans="1:21">
      <c r="A234" s="30" t="s">
        <v>2460</v>
      </c>
      <c r="B234" s="31" t="s">
        <v>2461</v>
      </c>
      <c r="C234" s="32">
        <v>8</v>
      </c>
      <c r="D234" s="33">
        <v>0</v>
      </c>
      <c r="E234" s="33">
        <v>8</v>
      </c>
      <c r="F234" s="33">
        <v>0</v>
      </c>
      <c r="G234" s="33">
        <v>0</v>
      </c>
      <c r="H234" s="34">
        <v>0</v>
      </c>
      <c r="I234" s="32">
        <v>8</v>
      </c>
      <c r="J234" s="33">
        <v>8</v>
      </c>
      <c r="K234" s="33">
        <v>0</v>
      </c>
      <c r="L234" s="33">
        <v>0</v>
      </c>
      <c r="M234" s="34">
        <v>0</v>
      </c>
      <c r="N234" s="32">
        <v>8</v>
      </c>
      <c r="O234" s="32">
        <v>0</v>
      </c>
      <c r="P234" s="32">
        <v>8</v>
      </c>
      <c r="Q234" s="32">
        <v>0</v>
      </c>
      <c r="R234" s="32">
        <v>0</v>
      </c>
      <c r="S234" s="32">
        <v>0</v>
      </c>
      <c r="T234" s="32">
        <v>0</v>
      </c>
      <c r="U234" s="32">
        <v>0</v>
      </c>
    </row>
    <row r="235" customHeight="1" spans="1:21">
      <c r="A235" s="30" t="s">
        <v>2462</v>
      </c>
      <c r="B235" s="31" t="s">
        <v>2463</v>
      </c>
      <c r="C235" s="32">
        <v>2</v>
      </c>
      <c r="D235" s="33">
        <v>0</v>
      </c>
      <c r="E235" s="33">
        <v>2</v>
      </c>
      <c r="F235" s="33">
        <v>0</v>
      </c>
      <c r="G235" s="33">
        <v>0</v>
      </c>
      <c r="H235" s="34">
        <v>0</v>
      </c>
      <c r="I235" s="32">
        <v>1</v>
      </c>
      <c r="J235" s="33">
        <v>1</v>
      </c>
      <c r="K235" s="33">
        <v>0</v>
      </c>
      <c r="L235" s="33">
        <v>0</v>
      </c>
      <c r="M235" s="34">
        <v>0</v>
      </c>
      <c r="N235" s="32">
        <v>1</v>
      </c>
      <c r="O235" s="32">
        <v>0</v>
      </c>
      <c r="P235" s="32">
        <v>1</v>
      </c>
      <c r="Q235" s="32">
        <v>0</v>
      </c>
      <c r="R235" s="32">
        <v>0</v>
      </c>
      <c r="S235" s="32">
        <v>0</v>
      </c>
      <c r="T235" s="32">
        <v>0</v>
      </c>
      <c r="U235" s="32">
        <v>0</v>
      </c>
    </row>
    <row r="236" customHeight="1" spans="1:21">
      <c r="A236" s="30"/>
      <c r="B236" s="31" t="s">
        <v>2464</v>
      </c>
      <c r="C236" s="32">
        <v>42</v>
      </c>
      <c r="D236" s="33">
        <v>35</v>
      </c>
      <c r="E236" s="33">
        <v>4</v>
      </c>
      <c r="F236" s="33">
        <v>0</v>
      </c>
      <c r="G236" s="33">
        <v>0</v>
      </c>
      <c r="H236" s="34">
        <v>3</v>
      </c>
      <c r="I236" s="32">
        <v>60</v>
      </c>
      <c r="J236" s="33">
        <v>36</v>
      </c>
      <c r="K236" s="33">
        <v>0</v>
      </c>
      <c r="L236" s="33">
        <v>24</v>
      </c>
      <c r="M236" s="34">
        <v>10</v>
      </c>
      <c r="N236" s="32">
        <v>60</v>
      </c>
      <c r="O236" s="32">
        <v>0</v>
      </c>
      <c r="P236" s="32">
        <v>36</v>
      </c>
      <c r="Q236" s="32">
        <v>0</v>
      </c>
      <c r="R236" s="32">
        <v>0</v>
      </c>
      <c r="S236" s="32">
        <v>0</v>
      </c>
      <c r="T236" s="32">
        <v>24</v>
      </c>
      <c r="U236" s="32">
        <v>0</v>
      </c>
    </row>
    <row r="237" customHeight="1" spans="1:21">
      <c r="A237" s="30" t="s">
        <v>2465</v>
      </c>
      <c r="B237" s="31" t="s">
        <v>2466</v>
      </c>
      <c r="C237" s="32">
        <v>38</v>
      </c>
      <c r="D237" s="33">
        <v>35</v>
      </c>
      <c r="E237" s="33">
        <v>0</v>
      </c>
      <c r="F237" s="33">
        <v>0</v>
      </c>
      <c r="G237" s="33">
        <v>0</v>
      </c>
      <c r="H237" s="34">
        <v>3</v>
      </c>
      <c r="I237" s="32">
        <v>56</v>
      </c>
      <c r="J237" s="33">
        <v>32</v>
      </c>
      <c r="K237" s="33">
        <v>0</v>
      </c>
      <c r="L237" s="33">
        <v>24</v>
      </c>
      <c r="M237" s="34">
        <v>10</v>
      </c>
      <c r="N237" s="32">
        <v>56</v>
      </c>
      <c r="O237" s="32">
        <v>0</v>
      </c>
      <c r="P237" s="32">
        <v>32</v>
      </c>
      <c r="Q237" s="32">
        <v>0</v>
      </c>
      <c r="R237" s="32">
        <v>0</v>
      </c>
      <c r="S237" s="32">
        <v>0</v>
      </c>
      <c r="T237" s="32">
        <v>24</v>
      </c>
      <c r="U237" s="32">
        <v>0</v>
      </c>
    </row>
    <row r="238" ht="26" customHeight="1" spans="1:21">
      <c r="A238" s="30" t="s">
        <v>2467</v>
      </c>
      <c r="B238" s="31" t="s">
        <v>2468</v>
      </c>
      <c r="C238" s="32">
        <v>2</v>
      </c>
      <c r="D238" s="33">
        <v>0</v>
      </c>
      <c r="E238" s="33">
        <v>2</v>
      </c>
      <c r="F238" s="33">
        <v>0</v>
      </c>
      <c r="G238" s="33">
        <v>0</v>
      </c>
      <c r="H238" s="34">
        <v>0</v>
      </c>
      <c r="I238" s="32">
        <v>2</v>
      </c>
      <c r="J238" s="33">
        <v>2</v>
      </c>
      <c r="K238" s="33">
        <v>0</v>
      </c>
      <c r="L238" s="33">
        <v>0</v>
      </c>
      <c r="M238" s="34">
        <v>0</v>
      </c>
      <c r="N238" s="32">
        <v>2</v>
      </c>
      <c r="O238" s="32">
        <v>0</v>
      </c>
      <c r="P238" s="32">
        <v>2</v>
      </c>
      <c r="Q238" s="32">
        <v>0</v>
      </c>
      <c r="R238" s="32">
        <v>0</v>
      </c>
      <c r="S238" s="32">
        <v>0</v>
      </c>
      <c r="T238" s="32">
        <v>0</v>
      </c>
      <c r="U238" s="32">
        <v>0</v>
      </c>
    </row>
    <row r="239" customHeight="1" spans="1:21">
      <c r="A239" s="30" t="s">
        <v>2469</v>
      </c>
      <c r="B239" s="31" t="s">
        <v>2470</v>
      </c>
      <c r="C239" s="32">
        <v>2</v>
      </c>
      <c r="D239" s="33">
        <v>0</v>
      </c>
      <c r="E239" s="33">
        <v>2</v>
      </c>
      <c r="F239" s="33">
        <v>0</v>
      </c>
      <c r="G239" s="33">
        <v>0</v>
      </c>
      <c r="H239" s="34">
        <v>0</v>
      </c>
      <c r="I239" s="32">
        <v>2</v>
      </c>
      <c r="J239" s="33">
        <v>2</v>
      </c>
      <c r="K239" s="33">
        <v>0</v>
      </c>
      <c r="L239" s="33">
        <v>0</v>
      </c>
      <c r="M239" s="34">
        <v>0</v>
      </c>
      <c r="N239" s="32">
        <v>2</v>
      </c>
      <c r="O239" s="32">
        <v>0</v>
      </c>
      <c r="P239" s="32">
        <v>2</v>
      </c>
      <c r="Q239" s="32">
        <v>0</v>
      </c>
      <c r="R239" s="32">
        <v>0</v>
      </c>
      <c r="S239" s="32">
        <v>0</v>
      </c>
      <c r="T239" s="32">
        <v>0</v>
      </c>
      <c r="U239" s="32">
        <v>0</v>
      </c>
    </row>
    <row r="240" customHeight="1" spans="1:21">
      <c r="A240" s="30"/>
      <c r="B240" s="31" t="s">
        <v>2471</v>
      </c>
      <c r="C240" s="32">
        <v>84</v>
      </c>
      <c r="D240" s="33">
        <v>56</v>
      </c>
      <c r="E240" s="33">
        <v>28</v>
      </c>
      <c r="F240" s="33">
        <v>0</v>
      </c>
      <c r="G240" s="33">
        <v>0</v>
      </c>
      <c r="H240" s="34">
        <v>0</v>
      </c>
      <c r="I240" s="32">
        <v>120</v>
      </c>
      <c r="J240" s="33">
        <v>78</v>
      </c>
      <c r="K240" s="33">
        <v>0</v>
      </c>
      <c r="L240" s="33">
        <v>42</v>
      </c>
      <c r="M240" s="34">
        <v>0</v>
      </c>
      <c r="N240" s="32">
        <v>120</v>
      </c>
      <c r="O240" s="32">
        <v>0</v>
      </c>
      <c r="P240" s="32">
        <v>78</v>
      </c>
      <c r="Q240" s="32">
        <v>0</v>
      </c>
      <c r="R240" s="32">
        <v>0</v>
      </c>
      <c r="S240" s="32">
        <v>0</v>
      </c>
      <c r="T240" s="32">
        <v>42</v>
      </c>
      <c r="U240" s="32">
        <v>0</v>
      </c>
    </row>
    <row r="241" customHeight="1" spans="1:21">
      <c r="A241" s="30" t="s">
        <v>2472</v>
      </c>
      <c r="B241" s="31" t="s">
        <v>2473</v>
      </c>
      <c r="C241" s="32">
        <v>56</v>
      </c>
      <c r="D241" s="33">
        <v>56</v>
      </c>
      <c r="E241" s="33">
        <v>0</v>
      </c>
      <c r="F241" s="33">
        <v>0</v>
      </c>
      <c r="G241" s="33">
        <v>0</v>
      </c>
      <c r="H241" s="34">
        <v>0</v>
      </c>
      <c r="I241" s="32">
        <v>98</v>
      </c>
      <c r="J241" s="33">
        <v>56</v>
      </c>
      <c r="K241" s="33">
        <v>0</v>
      </c>
      <c r="L241" s="33">
        <v>42</v>
      </c>
      <c r="M241" s="34">
        <v>0</v>
      </c>
      <c r="N241" s="32">
        <v>98</v>
      </c>
      <c r="O241" s="32">
        <v>0</v>
      </c>
      <c r="P241" s="32">
        <v>56</v>
      </c>
      <c r="Q241" s="32">
        <v>0</v>
      </c>
      <c r="R241" s="32">
        <v>0</v>
      </c>
      <c r="S241" s="32">
        <v>0</v>
      </c>
      <c r="T241" s="32">
        <v>42</v>
      </c>
      <c r="U241" s="32">
        <v>0</v>
      </c>
    </row>
    <row r="242" customHeight="1" spans="1:21">
      <c r="A242" s="30" t="s">
        <v>2474</v>
      </c>
      <c r="B242" s="31" t="s">
        <v>2475</v>
      </c>
      <c r="C242" s="32">
        <v>1</v>
      </c>
      <c r="D242" s="33">
        <v>0</v>
      </c>
      <c r="E242" s="33">
        <v>1</v>
      </c>
      <c r="F242" s="33">
        <v>0</v>
      </c>
      <c r="G242" s="33">
        <v>0</v>
      </c>
      <c r="H242" s="34">
        <v>0</v>
      </c>
      <c r="I242" s="32">
        <v>1</v>
      </c>
      <c r="J242" s="33">
        <v>1</v>
      </c>
      <c r="K242" s="33">
        <v>0</v>
      </c>
      <c r="L242" s="33">
        <v>0</v>
      </c>
      <c r="M242" s="34">
        <v>0</v>
      </c>
      <c r="N242" s="32">
        <v>1</v>
      </c>
      <c r="O242" s="32">
        <v>0</v>
      </c>
      <c r="P242" s="32">
        <v>1</v>
      </c>
      <c r="Q242" s="32">
        <v>0</v>
      </c>
      <c r="R242" s="32">
        <v>0</v>
      </c>
      <c r="S242" s="32">
        <v>0</v>
      </c>
      <c r="T242" s="32">
        <v>0</v>
      </c>
      <c r="U242" s="32">
        <v>0</v>
      </c>
    </row>
    <row r="243" customHeight="1" spans="1:21">
      <c r="A243" s="30" t="s">
        <v>2476</v>
      </c>
      <c r="B243" s="31" t="s">
        <v>2477</v>
      </c>
      <c r="C243" s="32">
        <v>8</v>
      </c>
      <c r="D243" s="33">
        <v>0</v>
      </c>
      <c r="E243" s="33">
        <v>8</v>
      </c>
      <c r="F243" s="33">
        <v>0</v>
      </c>
      <c r="G243" s="33">
        <v>0</v>
      </c>
      <c r="H243" s="34">
        <v>0</v>
      </c>
      <c r="I243" s="32">
        <v>4</v>
      </c>
      <c r="J243" s="33">
        <v>4</v>
      </c>
      <c r="K243" s="33">
        <v>0</v>
      </c>
      <c r="L243" s="33">
        <v>0</v>
      </c>
      <c r="M243" s="34">
        <v>0</v>
      </c>
      <c r="N243" s="32">
        <v>4</v>
      </c>
      <c r="O243" s="32">
        <v>0</v>
      </c>
      <c r="P243" s="32">
        <v>4</v>
      </c>
      <c r="Q243" s="32">
        <v>0</v>
      </c>
      <c r="R243" s="32">
        <v>0</v>
      </c>
      <c r="S243" s="32">
        <v>0</v>
      </c>
      <c r="T243" s="32">
        <v>0</v>
      </c>
      <c r="U243" s="32">
        <v>0</v>
      </c>
    </row>
    <row r="244" customHeight="1" spans="1:21">
      <c r="A244" s="30" t="s">
        <v>2478</v>
      </c>
      <c r="B244" s="31" t="s">
        <v>2479</v>
      </c>
      <c r="C244" s="32">
        <v>5</v>
      </c>
      <c r="D244" s="33">
        <v>0</v>
      </c>
      <c r="E244" s="33">
        <v>5</v>
      </c>
      <c r="F244" s="33">
        <v>0</v>
      </c>
      <c r="G244" s="33">
        <v>0</v>
      </c>
      <c r="H244" s="34">
        <v>0</v>
      </c>
      <c r="I244" s="32">
        <v>3</v>
      </c>
      <c r="J244" s="33">
        <v>3</v>
      </c>
      <c r="K244" s="33">
        <v>0</v>
      </c>
      <c r="L244" s="33">
        <v>0</v>
      </c>
      <c r="M244" s="34">
        <v>0</v>
      </c>
      <c r="N244" s="32">
        <v>3</v>
      </c>
      <c r="O244" s="32">
        <v>0</v>
      </c>
      <c r="P244" s="32">
        <v>3</v>
      </c>
      <c r="Q244" s="32">
        <v>0</v>
      </c>
      <c r="R244" s="32">
        <v>0</v>
      </c>
      <c r="S244" s="32">
        <v>0</v>
      </c>
      <c r="T244" s="32">
        <v>0</v>
      </c>
      <c r="U244" s="32">
        <v>0</v>
      </c>
    </row>
    <row r="245" customHeight="1" spans="1:21">
      <c r="A245" s="30" t="s">
        <v>2480</v>
      </c>
      <c r="B245" s="31" t="s">
        <v>2481</v>
      </c>
      <c r="C245" s="32">
        <v>12</v>
      </c>
      <c r="D245" s="33">
        <v>0</v>
      </c>
      <c r="E245" s="33">
        <v>12</v>
      </c>
      <c r="F245" s="33">
        <v>0</v>
      </c>
      <c r="G245" s="33">
        <v>0</v>
      </c>
      <c r="H245" s="34">
        <v>0</v>
      </c>
      <c r="I245" s="32">
        <v>12</v>
      </c>
      <c r="J245" s="33">
        <v>12</v>
      </c>
      <c r="K245" s="33">
        <v>0</v>
      </c>
      <c r="L245" s="33">
        <v>0</v>
      </c>
      <c r="M245" s="34">
        <v>0</v>
      </c>
      <c r="N245" s="32">
        <v>12</v>
      </c>
      <c r="O245" s="32">
        <v>0</v>
      </c>
      <c r="P245" s="32">
        <v>12</v>
      </c>
      <c r="Q245" s="32">
        <v>0</v>
      </c>
      <c r="R245" s="32">
        <v>0</v>
      </c>
      <c r="S245" s="32">
        <v>0</v>
      </c>
      <c r="T245" s="32">
        <v>0</v>
      </c>
      <c r="U245" s="32">
        <v>0</v>
      </c>
    </row>
    <row r="246" customHeight="1" spans="1:21">
      <c r="A246" s="30" t="s">
        <v>2482</v>
      </c>
      <c r="B246" s="31" t="s">
        <v>2483</v>
      </c>
      <c r="C246" s="32">
        <v>2</v>
      </c>
      <c r="D246" s="33">
        <v>0</v>
      </c>
      <c r="E246" s="33">
        <v>2</v>
      </c>
      <c r="F246" s="33">
        <v>0</v>
      </c>
      <c r="G246" s="33">
        <v>0</v>
      </c>
      <c r="H246" s="34">
        <v>0</v>
      </c>
      <c r="I246" s="32">
        <v>2</v>
      </c>
      <c r="J246" s="33">
        <v>2</v>
      </c>
      <c r="K246" s="33">
        <v>0</v>
      </c>
      <c r="L246" s="33">
        <v>0</v>
      </c>
      <c r="M246" s="34">
        <v>0</v>
      </c>
      <c r="N246" s="32">
        <v>2</v>
      </c>
      <c r="O246" s="32">
        <v>0</v>
      </c>
      <c r="P246" s="32">
        <v>2</v>
      </c>
      <c r="Q246" s="32">
        <v>0</v>
      </c>
      <c r="R246" s="32">
        <v>0</v>
      </c>
      <c r="S246" s="32">
        <v>0</v>
      </c>
      <c r="T246" s="32">
        <v>0</v>
      </c>
      <c r="U246" s="32">
        <v>0</v>
      </c>
    </row>
    <row r="247" customHeight="1" spans="1:21">
      <c r="A247" s="30"/>
      <c r="B247" s="31" t="s">
        <v>2484</v>
      </c>
      <c r="C247" s="32">
        <v>62</v>
      </c>
      <c r="D247" s="33">
        <v>47</v>
      </c>
      <c r="E247" s="33">
        <v>15</v>
      </c>
      <c r="F247" s="33">
        <v>0</v>
      </c>
      <c r="G247" s="33">
        <v>0</v>
      </c>
      <c r="H247" s="34">
        <v>0</v>
      </c>
      <c r="I247" s="32">
        <v>121</v>
      </c>
      <c r="J247" s="33">
        <v>60</v>
      </c>
      <c r="K247" s="33">
        <v>0</v>
      </c>
      <c r="L247" s="33">
        <v>61</v>
      </c>
      <c r="M247" s="34">
        <v>0</v>
      </c>
      <c r="N247" s="32">
        <v>118</v>
      </c>
      <c r="O247" s="32">
        <v>0</v>
      </c>
      <c r="P247" s="32">
        <v>60</v>
      </c>
      <c r="Q247" s="32">
        <v>0</v>
      </c>
      <c r="R247" s="32">
        <v>0</v>
      </c>
      <c r="S247" s="32">
        <v>0</v>
      </c>
      <c r="T247" s="32">
        <v>61</v>
      </c>
      <c r="U247" s="32">
        <v>0</v>
      </c>
    </row>
    <row r="248" customHeight="1" spans="1:21">
      <c r="A248" s="30" t="s">
        <v>2485</v>
      </c>
      <c r="B248" s="31" t="s">
        <v>2486</v>
      </c>
      <c r="C248" s="32">
        <v>52</v>
      </c>
      <c r="D248" s="33">
        <v>47</v>
      </c>
      <c r="E248" s="33">
        <v>5</v>
      </c>
      <c r="F248" s="33">
        <v>0</v>
      </c>
      <c r="G248" s="33">
        <v>0</v>
      </c>
      <c r="H248" s="34">
        <v>0</v>
      </c>
      <c r="I248" s="32">
        <v>113</v>
      </c>
      <c r="J248" s="33">
        <v>52</v>
      </c>
      <c r="K248" s="33">
        <v>0</v>
      </c>
      <c r="L248" s="33">
        <v>61</v>
      </c>
      <c r="M248" s="34">
        <v>0</v>
      </c>
      <c r="N248" s="32">
        <v>108</v>
      </c>
      <c r="O248" s="32">
        <v>0</v>
      </c>
      <c r="P248" s="32">
        <v>52</v>
      </c>
      <c r="Q248" s="32">
        <v>0</v>
      </c>
      <c r="R248" s="32">
        <v>0</v>
      </c>
      <c r="S248" s="32">
        <v>0</v>
      </c>
      <c r="T248" s="32">
        <v>61</v>
      </c>
      <c r="U248" s="32">
        <v>0</v>
      </c>
    </row>
    <row r="249" customHeight="1" spans="1:21">
      <c r="A249" s="30" t="s">
        <v>2487</v>
      </c>
      <c r="B249" s="31" t="s">
        <v>2488</v>
      </c>
      <c r="C249" s="32">
        <v>5</v>
      </c>
      <c r="D249" s="33">
        <v>0</v>
      </c>
      <c r="E249" s="33">
        <v>5</v>
      </c>
      <c r="F249" s="33">
        <v>0</v>
      </c>
      <c r="G249" s="33">
        <v>0</v>
      </c>
      <c r="H249" s="34">
        <v>0</v>
      </c>
      <c r="I249" s="32">
        <v>5</v>
      </c>
      <c r="J249" s="33">
        <v>5</v>
      </c>
      <c r="K249" s="33">
        <v>0</v>
      </c>
      <c r="L249" s="33">
        <v>0</v>
      </c>
      <c r="M249" s="34">
        <v>0</v>
      </c>
      <c r="N249" s="32">
        <v>5</v>
      </c>
      <c r="O249" s="32">
        <v>0</v>
      </c>
      <c r="P249" s="32">
        <v>5</v>
      </c>
      <c r="Q249" s="32">
        <v>0</v>
      </c>
      <c r="R249" s="32">
        <v>0</v>
      </c>
      <c r="S249" s="32">
        <v>0</v>
      </c>
      <c r="T249" s="32">
        <v>0</v>
      </c>
      <c r="U249" s="32">
        <v>0</v>
      </c>
    </row>
    <row r="250" customHeight="1" spans="1:21">
      <c r="A250" s="30" t="s">
        <v>2489</v>
      </c>
      <c r="B250" s="31" t="s">
        <v>2490</v>
      </c>
      <c r="C250" s="32">
        <v>1</v>
      </c>
      <c r="D250" s="33">
        <v>0</v>
      </c>
      <c r="E250" s="33">
        <v>1</v>
      </c>
      <c r="F250" s="33">
        <v>0</v>
      </c>
      <c r="G250" s="33">
        <v>0</v>
      </c>
      <c r="H250" s="34">
        <v>0</v>
      </c>
      <c r="I250" s="32">
        <v>1</v>
      </c>
      <c r="J250" s="33">
        <v>1</v>
      </c>
      <c r="K250" s="33">
        <v>0</v>
      </c>
      <c r="L250" s="33">
        <v>0</v>
      </c>
      <c r="M250" s="34">
        <v>0</v>
      </c>
      <c r="N250" s="32">
        <v>1</v>
      </c>
      <c r="O250" s="32">
        <v>0</v>
      </c>
      <c r="P250" s="32">
        <v>1</v>
      </c>
      <c r="Q250" s="32">
        <v>0</v>
      </c>
      <c r="R250" s="32">
        <v>0</v>
      </c>
      <c r="S250" s="32">
        <v>0</v>
      </c>
      <c r="T250" s="32">
        <v>0</v>
      </c>
      <c r="U250" s="32">
        <v>0</v>
      </c>
    </row>
    <row r="251" ht="27" customHeight="1" spans="1:21">
      <c r="A251" s="30" t="s">
        <v>2491</v>
      </c>
      <c r="B251" s="31" t="s">
        <v>2492</v>
      </c>
      <c r="C251" s="32">
        <v>2</v>
      </c>
      <c r="D251" s="33">
        <v>0</v>
      </c>
      <c r="E251" s="33">
        <v>2</v>
      </c>
      <c r="F251" s="33">
        <v>0</v>
      </c>
      <c r="G251" s="33">
        <v>0</v>
      </c>
      <c r="H251" s="34">
        <v>0</v>
      </c>
      <c r="I251" s="32">
        <v>2</v>
      </c>
      <c r="J251" s="33">
        <v>2</v>
      </c>
      <c r="K251" s="33">
        <v>0</v>
      </c>
      <c r="L251" s="33">
        <v>0</v>
      </c>
      <c r="M251" s="34">
        <v>0</v>
      </c>
      <c r="N251" s="32">
        <v>2</v>
      </c>
      <c r="O251" s="32">
        <v>0</v>
      </c>
      <c r="P251" s="32">
        <v>2</v>
      </c>
      <c r="Q251" s="32">
        <v>0</v>
      </c>
      <c r="R251" s="32">
        <v>0</v>
      </c>
      <c r="S251" s="32">
        <v>0</v>
      </c>
      <c r="T251" s="32">
        <v>0</v>
      </c>
      <c r="U251" s="32">
        <v>0</v>
      </c>
    </row>
    <row r="252" customHeight="1" spans="1:21">
      <c r="A252" s="30"/>
      <c r="B252" s="31" t="s">
        <v>2493</v>
      </c>
      <c r="C252" s="32">
        <v>44</v>
      </c>
      <c r="D252" s="33">
        <v>35</v>
      </c>
      <c r="E252" s="33">
        <v>5</v>
      </c>
      <c r="F252" s="33">
        <v>0</v>
      </c>
      <c r="G252" s="33">
        <v>0</v>
      </c>
      <c r="H252" s="34">
        <v>4</v>
      </c>
      <c r="I252" s="32">
        <v>67</v>
      </c>
      <c r="J252" s="33">
        <v>36</v>
      </c>
      <c r="K252" s="33">
        <v>0</v>
      </c>
      <c r="L252" s="33">
        <v>31</v>
      </c>
      <c r="M252" s="34">
        <v>0</v>
      </c>
      <c r="N252" s="32">
        <v>67</v>
      </c>
      <c r="O252" s="32">
        <v>0</v>
      </c>
      <c r="P252" s="32">
        <v>36</v>
      </c>
      <c r="Q252" s="32">
        <v>0</v>
      </c>
      <c r="R252" s="32">
        <v>0</v>
      </c>
      <c r="S252" s="32">
        <v>0</v>
      </c>
      <c r="T252" s="32">
        <v>31</v>
      </c>
      <c r="U252" s="32">
        <v>0</v>
      </c>
    </row>
    <row r="253" customHeight="1" spans="1:21">
      <c r="A253" s="30" t="s">
        <v>2494</v>
      </c>
      <c r="B253" s="31" t="s">
        <v>2495</v>
      </c>
      <c r="C253" s="32">
        <v>39</v>
      </c>
      <c r="D253" s="33">
        <v>35</v>
      </c>
      <c r="E253" s="33">
        <v>0</v>
      </c>
      <c r="F253" s="33">
        <v>0</v>
      </c>
      <c r="G253" s="33">
        <v>0</v>
      </c>
      <c r="H253" s="34">
        <v>4</v>
      </c>
      <c r="I253" s="32">
        <v>62</v>
      </c>
      <c r="J253" s="33">
        <v>32</v>
      </c>
      <c r="K253" s="33">
        <v>0</v>
      </c>
      <c r="L253" s="33">
        <v>30</v>
      </c>
      <c r="M253" s="34">
        <v>0</v>
      </c>
      <c r="N253" s="32">
        <v>62</v>
      </c>
      <c r="O253" s="32">
        <v>0</v>
      </c>
      <c r="P253" s="32">
        <v>32</v>
      </c>
      <c r="Q253" s="32">
        <v>0</v>
      </c>
      <c r="R253" s="32">
        <v>0</v>
      </c>
      <c r="S253" s="32">
        <v>0</v>
      </c>
      <c r="T253" s="32">
        <v>30</v>
      </c>
      <c r="U253" s="32">
        <v>0</v>
      </c>
    </row>
    <row r="254" customHeight="1" spans="1:21">
      <c r="A254" s="30" t="s">
        <v>2496</v>
      </c>
      <c r="B254" s="31" t="s">
        <v>2497</v>
      </c>
      <c r="C254" s="32">
        <v>1</v>
      </c>
      <c r="D254" s="33">
        <v>0</v>
      </c>
      <c r="E254" s="33">
        <v>1</v>
      </c>
      <c r="F254" s="33">
        <v>0</v>
      </c>
      <c r="G254" s="33">
        <v>0</v>
      </c>
      <c r="H254" s="34">
        <v>0</v>
      </c>
      <c r="I254" s="32">
        <v>1</v>
      </c>
      <c r="J254" s="33">
        <v>1</v>
      </c>
      <c r="K254" s="33">
        <v>0</v>
      </c>
      <c r="L254" s="33">
        <v>0</v>
      </c>
      <c r="M254" s="34">
        <v>0</v>
      </c>
      <c r="N254" s="32">
        <v>1</v>
      </c>
      <c r="O254" s="32">
        <v>0</v>
      </c>
      <c r="P254" s="32">
        <v>1</v>
      </c>
      <c r="Q254" s="32">
        <v>0</v>
      </c>
      <c r="R254" s="32">
        <v>0</v>
      </c>
      <c r="S254" s="32">
        <v>0</v>
      </c>
      <c r="T254" s="32">
        <v>0</v>
      </c>
      <c r="U254" s="32">
        <v>0</v>
      </c>
    </row>
    <row r="255" ht="26" customHeight="1" spans="1:21">
      <c r="A255" s="30" t="s">
        <v>2498</v>
      </c>
      <c r="B255" s="31" t="s">
        <v>2499</v>
      </c>
      <c r="C255" s="32">
        <v>2</v>
      </c>
      <c r="D255" s="33">
        <v>0</v>
      </c>
      <c r="E255" s="33">
        <v>2</v>
      </c>
      <c r="F255" s="33">
        <v>0</v>
      </c>
      <c r="G255" s="33">
        <v>0</v>
      </c>
      <c r="H255" s="34">
        <v>0</v>
      </c>
      <c r="I255" s="32">
        <v>3</v>
      </c>
      <c r="J255" s="33">
        <v>2</v>
      </c>
      <c r="K255" s="33">
        <v>0</v>
      </c>
      <c r="L255" s="33">
        <v>1</v>
      </c>
      <c r="M255" s="34">
        <v>0</v>
      </c>
      <c r="N255" s="32">
        <v>3</v>
      </c>
      <c r="O255" s="32">
        <v>0</v>
      </c>
      <c r="P255" s="32">
        <v>2</v>
      </c>
      <c r="Q255" s="32">
        <v>0</v>
      </c>
      <c r="R255" s="32">
        <v>0</v>
      </c>
      <c r="S255" s="32">
        <v>0</v>
      </c>
      <c r="T255" s="32">
        <v>1</v>
      </c>
      <c r="U255" s="32">
        <v>0</v>
      </c>
    </row>
    <row r="256" customHeight="1" spans="1:21">
      <c r="A256" s="30" t="s">
        <v>2500</v>
      </c>
      <c r="B256" s="31" t="s">
        <v>2501</v>
      </c>
      <c r="C256" s="32">
        <v>2</v>
      </c>
      <c r="D256" s="33">
        <v>0</v>
      </c>
      <c r="E256" s="33">
        <v>2</v>
      </c>
      <c r="F256" s="33">
        <v>0</v>
      </c>
      <c r="G256" s="33">
        <v>0</v>
      </c>
      <c r="H256" s="34">
        <v>0</v>
      </c>
      <c r="I256" s="32">
        <v>1</v>
      </c>
      <c r="J256" s="33">
        <v>1</v>
      </c>
      <c r="K256" s="33">
        <v>0</v>
      </c>
      <c r="L256" s="33">
        <v>0</v>
      </c>
      <c r="M256" s="34">
        <v>0</v>
      </c>
      <c r="N256" s="32">
        <v>1</v>
      </c>
      <c r="O256" s="32">
        <v>0</v>
      </c>
      <c r="P256" s="32">
        <v>1</v>
      </c>
      <c r="Q256" s="32">
        <v>0</v>
      </c>
      <c r="R256" s="32">
        <v>0</v>
      </c>
      <c r="S256" s="32">
        <v>0</v>
      </c>
      <c r="T256" s="32">
        <v>0</v>
      </c>
      <c r="U256" s="32">
        <v>0</v>
      </c>
    </row>
    <row r="257" customHeight="1" spans="1:21">
      <c r="A257" s="30"/>
      <c r="B257" s="31" t="s">
        <v>2502</v>
      </c>
      <c r="C257" s="32">
        <v>39</v>
      </c>
      <c r="D257" s="33">
        <v>35</v>
      </c>
      <c r="E257" s="33">
        <v>4</v>
      </c>
      <c r="F257" s="33">
        <v>0</v>
      </c>
      <c r="G257" s="33">
        <v>0</v>
      </c>
      <c r="H257" s="34">
        <v>0</v>
      </c>
      <c r="I257" s="32">
        <v>37</v>
      </c>
      <c r="J257" s="33">
        <v>36</v>
      </c>
      <c r="K257" s="33">
        <v>1</v>
      </c>
      <c r="L257" s="33">
        <v>0</v>
      </c>
      <c r="M257" s="34">
        <v>0</v>
      </c>
      <c r="N257" s="32">
        <v>37</v>
      </c>
      <c r="O257" s="32">
        <v>0</v>
      </c>
      <c r="P257" s="32">
        <v>36</v>
      </c>
      <c r="Q257" s="32">
        <v>0</v>
      </c>
      <c r="R257" s="32">
        <v>1</v>
      </c>
      <c r="S257" s="32">
        <v>0</v>
      </c>
      <c r="T257" s="32">
        <v>0</v>
      </c>
      <c r="U257" s="32">
        <v>0</v>
      </c>
    </row>
    <row r="258" customHeight="1" spans="1:21">
      <c r="A258" s="30" t="s">
        <v>2503</v>
      </c>
      <c r="B258" s="31" t="s">
        <v>2504</v>
      </c>
      <c r="C258" s="32">
        <v>35</v>
      </c>
      <c r="D258" s="33">
        <v>35</v>
      </c>
      <c r="E258" s="33">
        <v>0</v>
      </c>
      <c r="F258" s="33">
        <v>0</v>
      </c>
      <c r="G258" s="33">
        <v>0</v>
      </c>
      <c r="H258" s="34">
        <v>0</v>
      </c>
      <c r="I258" s="32">
        <v>33</v>
      </c>
      <c r="J258" s="33">
        <v>32</v>
      </c>
      <c r="K258" s="33">
        <v>1</v>
      </c>
      <c r="L258" s="33">
        <v>0</v>
      </c>
      <c r="M258" s="34">
        <v>0</v>
      </c>
      <c r="N258" s="32">
        <v>33</v>
      </c>
      <c r="O258" s="32">
        <v>0</v>
      </c>
      <c r="P258" s="32">
        <v>32</v>
      </c>
      <c r="Q258" s="32">
        <v>0</v>
      </c>
      <c r="R258" s="32">
        <v>1</v>
      </c>
      <c r="S258" s="32">
        <v>0</v>
      </c>
      <c r="T258" s="32">
        <v>0</v>
      </c>
      <c r="U258" s="32">
        <v>0</v>
      </c>
    </row>
    <row r="259" customHeight="1" spans="1:21">
      <c r="A259" s="30" t="s">
        <v>2505</v>
      </c>
      <c r="B259" s="31" t="s">
        <v>2506</v>
      </c>
      <c r="C259" s="32">
        <v>1</v>
      </c>
      <c r="D259" s="33">
        <v>0</v>
      </c>
      <c r="E259" s="33">
        <v>1</v>
      </c>
      <c r="F259" s="33">
        <v>0</v>
      </c>
      <c r="G259" s="33">
        <v>0</v>
      </c>
      <c r="H259" s="34">
        <v>0</v>
      </c>
      <c r="I259" s="32">
        <v>1</v>
      </c>
      <c r="J259" s="33">
        <v>1</v>
      </c>
      <c r="K259" s="33">
        <v>0</v>
      </c>
      <c r="L259" s="33">
        <v>0</v>
      </c>
      <c r="M259" s="34">
        <v>0</v>
      </c>
      <c r="N259" s="32">
        <v>1</v>
      </c>
      <c r="O259" s="32">
        <v>0</v>
      </c>
      <c r="P259" s="32">
        <v>1</v>
      </c>
      <c r="Q259" s="32">
        <v>0</v>
      </c>
      <c r="R259" s="32">
        <v>0</v>
      </c>
      <c r="S259" s="32">
        <v>0</v>
      </c>
      <c r="T259" s="32">
        <v>0</v>
      </c>
      <c r="U259" s="32">
        <v>0</v>
      </c>
    </row>
    <row r="260" ht="26" customHeight="1" spans="1:21">
      <c r="A260" s="30" t="s">
        <v>2507</v>
      </c>
      <c r="B260" s="31" t="s">
        <v>2508</v>
      </c>
      <c r="C260" s="32">
        <v>2</v>
      </c>
      <c r="D260" s="33">
        <v>0</v>
      </c>
      <c r="E260" s="33">
        <v>2</v>
      </c>
      <c r="F260" s="33">
        <v>0</v>
      </c>
      <c r="G260" s="33">
        <v>0</v>
      </c>
      <c r="H260" s="34">
        <v>0</v>
      </c>
      <c r="I260" s="32">
        <v>2</v>
      </c>
      <c r="J260" s="33">
        <v>2</v>
      </c>
      <c r="K260" s="33">
        <v>0</v>
      </c>
      <c r="L260" s="33">
        <v>0</v>
      </c>
      <c r="M260" s="34">
        <v>0</v>
      </c>
      <c r="N260" s="32">
        <v>2</v>
      </c>
      <c r="O260" s="32">
        <v>0</v>
      </c>
      <c r="P260" s="32">
        <v>2</v>
      </c>
      <c r="Q260" s="32">
        <v>0</v>
      </c>
      <c r="R260" s="32">
        <v>0</v>
      </c>
      <c r="S260" s="32">
        <v>0</v>
      </c>
      <c r="T260" s="32">
        <v>0</v>
      </c>
      <c r="U260" s="32">
        <v>0</v>
      </c>
    </row>
    <row r="261" customHeight="1" spans="1:21">
      <c r="A261" s="30" t="s">
        <v>2509</v>
      </c>
      <c r="B261" s="31" t="s">
        <v>2510</v>
      </c>
      <c r="C261" s="32">
        <v>1</v>
      </c>
      <c r="D261" s="33">
        <v>0</v>
      </c>
      <c r="E261" s="33">
        <v>1</v>
      </c>
      <c r="F261" s="33">
        <v>0</v>
      </c>
      <c r="G261" s="33">
        <v>0</v>
      </c>
      <c r="H261" s="34">
        <v>0</v>
      </c>
      <c r="I261" s="32">
        <v>1</v>
      </c>
      <c r="J261" s="33">
        <v>1</v>
      </c>
      <c r="K261" s="33">
        <v>0</v>
      </c>
      <c r="L261" s="33">
        <v>0</v>
      </c>
      <c r="M261" s="34">
        <v>0</v>
      </c>
      <c r="N261" s="32">
        <v>1</v>
      </c>
      <c r="O261" s="32">
        <v>0</v>
      </c>
      <c r="P261" s="32">
        <v>1</v>
      </c>
      <c r="Q261" s="32">
        <v>0</v>
      </c>
      <c r="R261" s="32">
        <v>0</v>
      </c>
      <c r="S261" s="32">
        <v>0</v>
      </c>
      <c r="T261" s="32">
        <v>0</v>
      </c>
      <c r="U261" s="32">
        <v>0</v>
      </c>
    </row>
    <row r="262" customHeight="1" spans="1:21">
      <c r="A262" s="30"/>
      <c r="B262" s="31" t="s">
        <v>2511</v>
      </c>
      <c r="C262" s="32">
        <v>80</v>
      </c>
      <c r="D262" s="33">
        <v>55</v>
      </c>
      <c r="E262" s="33">
        <v>25</v>
      </c>
      <c r="F262" s="33">
        <v>0</v>
      </c>
      <c r="G262" s="33">
        <v>0</v>
      </c>
      <c r="H262" s="34">
        <v>0</v>
      </c>
      <c r="I262" s="32">
        <v>110</v>
      </c>
      <c r="J262" s="33">
        <v>47</v>
      </c>
      <c r="K262" s="33">
        <v>1</v>
      </c>
      <c r="L262" s="33">
        <v>62</v>
      </c>
      <c r="M262" s="34">
        <v>0</v>
      </c>
      <c r="N262" s="32">
        <v>131</v>
      </c>
      <c r="O262" s="32">
        <v>0</v>
      </c>
      <c r="P262" s="32">
        <v>47</v>
      </c>
      <c r="Q262" s="32">
        <v>0</v>
      </c>
      <c r="R262" s="32">
        <v>1</v>
      </c>
      <c r="S262" s="32">
        <v>0</v>
      </c>
      <c r="T262" s="32">
        <v>62</v>
      </c>
      <c r="U262" s="32">
        <v>0</v>
      </c>
    </row>
    <row r="263" customHeight="1" spans="1:21">
      <c r="A263" s="30" t="s">
        <v>2512</v>
      </c>
      <c r="B263" s="31" t="s">
        <v>2513</v>
      </c>
      <c r="C263" s="32">
        <v>55</v>
      </c>
      <c r="D263" s="33">
        <v>55</v>
      </c>
      <c r="E263" s="33">
        <v>0</v>
      </c>
      <c r="F263" s="33">
        <v>0</v>
      </c>
      <c r="G263" s="33">
        <v>0</v>
      </c>
      <c r="H263" s="34">
        <v>0</v>
      </c>
      <c r="I263" s="32">
        <v>106</v>
      </c>
      <c r="J263" s="33">
        <v>43</v>
      </c>
      <c r="K263" s="33">
        <v>1</v>
      </c>
      <c r="L263" s="33">
        <v>62</v>
      </c>
      <c r="M263" s="34">
        <v>0</v>
      </c>
      <c r="N263" s="32">
        <v>106</v>
      </c>
      <c r="O263" s="32">
        <v>0</v>
      </c>
      <c r="P263" s="32">
        <v>43</v>
      </c>
      <c r="Q263" s="32">
        <v>0</v>
      </c>
      <c r="R263" s="32">
        <v>1</v>
      </c>
      <c r="S263" s="32">
        <v>0</v>
      </c>
      <c r="T263" s="32">
        <v>62</v>
      </c>
      <c r="U263" s="32">
        <v>0</v>
      </c>
    </row>
    <row r="264" ht="24" customHeight="1" spans="1:21">
      <c r="A264" s="30" t="s">
        <v>2514</v>
      </c>
      <c r="B264" s="31" t="s">
        <v>2515</v>
      </c>
      <c r="C264" s="32">
        <v>4</v>
      </c>
      <c r="D264" s="33">
        <v>0</v>
      </c>
      <c r="E264" s="33">
        <v>4</v>
      </c>
      <c r="F264" s="33">
        <v>0</v>
      </c>
      <c r="G264" s="33">
        <v>0</v>
      </c>
      <c r="H264" s="34">
        <v>0</v>
      </c>
      <c r="I264" s="32">
        <v>4</v>
      </c>
      <c r="J264" s="33">
        <v>4</v>
      </c>
      <c r="K264" s="33">
        <v>0</v>
      </c>
      <c r="L264" s="33">
        <v>0</v>
      </c>
      <c r="M264" s="34">
        <v>0</v>
      </c>
      <c r="N264" s="32">
        <v>4</v>
      </c>
      <c r="O264" s="32">
        <v>0</v>
      </c>
      <c r="P264" s="32">
        <v>4</v>
      </c>
      <c r="Q264" s="32">
        <v>0</v>
      </c>
      <c r="R264" s="32">
        <v>0</v>
      </c>
      <c r="S264" s="32">
        <v>0</v>
      </c>
      <c r="T264" s="32">
        <v>0</v>
      </c>
      <c r="U264" s="32">
        <v>0</v>
      </c>
    </row>
    <row r="265" customHeight="1" spans="1:21">
      <c r="A265" s="30"/>
      <c r="B265" s="31" t="s">
        <v>2516</v>
      </c>
      <c r="C265" s="32">
        <v>45</v>
      </c>
      <c r="D265" s="33">
        <v>40</v>
      </c>
      <c r="E265" s="33">
        <v>5</v>
      </c>
      <c r="F265" s="33">
        <v>0</v>
      </c>
      <c r="G265" s="33">
        <v>0</v>
      </c>
      <c r="H265" s="34">
        <v>0</v>
      </c>
      <c r="I265" s="32">
        <v>74</v>
      </c>
      <c r="J265" s="33">
        <v>44</v>
      </c>
      <c r="K265" s="33">
        <v>0</v>
      </c>
      <c r="L265" s="33">
        <v>30</v>
      </c>
      <c r="M265" s="34">
        <v>0</v>
      </c>
      <c r="N265" s="32">
        <v>74</v>
      </c>
      <c r="O265" s="32">
        <v>0</v>
      </c>
      <c r="P265" s="32">
        <v>44</v>
      </c>
      <c r="Q265" s="32">
        <v>0</v>
      </c>
      <c r="R265" s="32">
        <v>0</v>
      </c>
      <c r="S265" s="32">
        <v>0</v>
      </c>
      <c r="T265" s="32">
        <v>30</v>
      </c>
      <c r="U265" s="32">
        <v>0</v>
      </c>
    </row>
    <row r="266" customHeight="1" spans="1:21">
      <c r="A266" s="30" t="s">
        <v>2517</v>
      </c>
      <c r="B266" s="31" t="s">
        <v>2518</v>
      </c>
      <c r="C266" s="32">
        <v>40</v>
      </c>
      <c r="D266" s="33">
        <v>40</v>
      </c>
      <c r="E266" s="33">
        <v>0</v>
      </c>
      <c r="F266" s="33">
        <v>0</v>
      </c>
      <c r="G266" s="33">
        <v>0</v>
      </c>
      <c r="H266" s="34">
        <v>0</v>
      </c>
      <c r="I266" s="32">
        <v>69</v>
      </c>
      <c r="J266" s="33">
        <v>39</v>
      </c>
      <c r="K266" s="33">
        <v>0</v>
      </c>
      <c r="L266" s="33">
        <v>30</v>
      </c>
      <c r="M266" s="34">
        <v>0</v>
      </c>
      <c r="N266" s="32">
        <v>69</v>
      </c>
      <c r="O266" s="32">
        <v>0</v>
      </c>
      <c r="P266" s="32">
        <v>39</v>
      </c>
      <c r="Q266" s="32">
        <v>0</v>
      </c>
      <c r="R266" s="32">
        <v>0</v>
      </c>
      <c r="S266" s="32">
        <v>0</v>
      </c>
      <c r="T266" s="32">
        <v>30</v>
      </c>
      <c r="U266" s="32">
        <v>0</v>
      </c>
    </row>
    <row r="267" customHeight="1" spans="1:21">
      <c r="A267" s="30" t="s">
        <v>2519</v>
      </c>
      <c r="B267" s="31" t="s">
        <v>2520</v>
      </c>
      <c r="C267" s="32">
        <v>1</v>
      </c>
      <c r="D267" s="33">
        <v>0</v>
      </c>
      <c r="E267" s="33">
        <v>1</v>
      </c>
      <c r="F267" s="33">
        <v>0</v>
      </c>
      <c r="G267" s="33">
        <v>0</v>
      </c>
      <c r="H267" s="34">
        <v>0</v>
      </c>
      <c r="I267" s="32">
        <v>1</v>
      </c>
      <c r="J267" s="33">
        <v>1</v>
      </c>
      <c r="K267" s="33">
        <v>0</v>
      </c>
      <c r="L267" s="33">
        <v>0</v>
      </c>
      <c r="M267" s="34">
        <v>0</v>
      </c>
      <c r="N267" s="32">
        <v>1</v>
      </c>
      <c r="O267" s="32">
        <v>0</v>
      </c>
      <c r="P267" s="32">
        <v>1</v>
      </c>
      <c r="Q267" s="32">
        <v>0</v>
      </c>
      <c r="R267" s="32">
        <v>0</v>
      </c>
      <c r="S267" s="32">
        <v>0</v>
      </c>
      <c r="T267" s="32">
        <v>0</v>
      </c>
      <c r="U267" s="32">
        <v>0</v>
      </c>
    </row>
    <row r="268" ht="27" customHeight="1" spans="1:21">
      <c r="A268" s="30" t="s">
        <v>2521</v>
      </c>
      <c r="B268" s="31" t="s">
        <v>2522</v>
      </c>
      <c r="C268" s="32">
        <v>2</v>
      </c>
      <c r="D268" s="33">
        <v>0</v>
      </c>
      <c r="E268" s="33">
        <v>2</v>
      </c>
      <c r="F268" s="33">
        <v>0</v>
      </c>
      <c r="G268" s="33">
        <v>0</v>
      </c>
      <c r="H268" s="34">
        <v>0</v>
      </c>
      <c r="I268" s="32">
        <v>2</v>
      </c>
      <c r="J268" s="33">
        <v>2</v>
      </c>
      <c r="K268" s="33">
        <v>0</v>
      </c>
      <c r="L268" s="33">
        <v>0</v>
      </c>
      <c r="M268" s="34">
        <v>0</v>
      </c>
      <c r="N268" s="32">
        <v>2</v>
      </c>
      <c r="O268" s="32">
        <v>0</v>
      </c>
      <c r="P268" s="32">
        <v>2</v>
      </c>
      <c r="Q268" s="32">
        <v>0</v>
      </c>
      <c r="R268" s="32">
        <v>0</v>
      </c>
      <c r="S268" s="32">
        <v>0</v>
      </c>
      <c r="T268" s="32">
        <v>0</v>
      </c>
      <c r="U268" s="32">
        <v>0</v>
      </c>
    </row>
    <row r="269" customHeight="1" spans="1:21">
      <c r="A269" s="30" t="s">
        <v>2523</v>
      </c>
      <c r="B269" s="31" t="s">
        <v>2524</v>
      </c>
      <c r="C269" s="32">
        <v>2</v>
      </c>
      <c r="D269" s="33">
        <v>0</v>
      </c>
      <c r="E269" s="33">
        <v>2</v>
      </c>
      <c r="F269" s="33">
        <v>0</v>
      </c>
      <c r="G269" s="33">
        <v>0</v>
      </c>
      <c r="H269" s="34">
        <v>0</v>
      </c>
      <c r="I269" s="32">
        <v>2</v>
      </c>
      <c r="J269" s="33">
        <v>2</v>
      </c>
      <c r="K269" s="33">
        <v>0</v>
      </c>
      <c r="L269" s="33">
        <v>0</v>
      </c>
      <c r="M269" s="34">
        <v>0</v>
      </c>
      <c r="N269" s="32">
        <v>2</v>
      </c>
      <c r="O269" s="32">
        <v>0</v>
      </c>
      <c r="P269" s="32">
        <v>2</v>
      </c>
      <c r="Q269" s="32">
        <v>0</v>
      </c>
      <c r="R269" s="32">
        <v>0</v>
      </c>
      <c r="S269" s="32">
        <v>0</v>
      </c>
      <c r="T269" s="32">
        <v>0</v>
      </c>
      <c r="U269" s="32">
        <v>0</v>
      </c>
    </row>
    <row r="270" customHeight="1" spans="1:21">
      <c r="A270" s="30"/>
      <c r="B270" s="31" t="s">
        <v>2525</v>
      </c>
      <c r="C270" s="32">
        <v>91</v>
      </c>
      <c r="D270" s="33">
        <v>52</v>
      </c>
      <c r="E270" s="33">
        <v>39</v>
      </c>
      <c r="F270" s="33">
        <v>0</v>
      </c>
      <c r="G270" s="33">
        <v>0</v>
      </c>
      <c r="H270" s="34">
        <v>0</v>
      </c>
      <c r="I270" s="32">
        <v>142</v>
      </c>
      <c r="J270" s="33">
        <v>85</v>
      </c>
      <c r="K270" s="33">
        <v>1</v>
      </c>
      <c r="L270" s="33">
        <v>56</v>
      </c>
      <c r="M270" s="34">
        <v>5</v>
      </c>
      <c r="N270" s="32">
        <v>142</v>
      </c>
      <c r="O270" s="32">
        <v>0</v>
      </c>
      <c r="P270" s="32">
        <v>85</v>
      </c>
      <c r="Q270" s="32">
        <v>0</v>
      </c>
      <c r="R270" s="32">
        <v>1</v>
      </c>
      <c r="S270" s="32">
        <v>0</v>
      </c>
      <c r="T270" s="32">
        <v>56</v>
      </c>
      <c r="U270" s="32">
        <v>0</v>
      </c>
    </row>
    <row r="271" customHeight="1" spans="1:21">
      <c r="A271" s="30" t="s">
        <v>2526</v>
      </c>
      <c r="B271" s="31" t="s">
        <v>2527</v>
      </c>
      <c r="C271" s="32">
        <v>52</v>
      </c>
      <c r="D271" s="33">
        <v>52</v>
      </c>
      <c r="E271" s="33">
        <v>0</v>
      </c>
      <c r="F271" s="33">
        <v>0</v>
      </c>
      <c r="G271" s="33">
        <v>0</v>
      </c>
      <c r="H271" s="34">
        <v>0</v>
      </c>
      <c r="I271" s="32">
        <v>104</v>
      </c>
      <c r="J271" s="33">
        <v>47</v>
      </c>
      <c r="K271" s="33">
        <v>1</v>
      </c>
      <c r="L271" s="33">
        <v>56</v>
      </c>
      <c r="M271" s="34">
        <v>5</v>
      </c>
      <c r="N271" s="32">
        <v>104</v>
      </c>
      <c r="O271" s="32">
        <v>0</v>
      </c>
      <c r="P271" s="32">
        <v>47</v>
      </c>
      <c r="Q271" s="32">
        <v>0</v>
      </c>
      <c r="R271" s="32">
        <v>1</v>
      </c>
      <c r="S271" s="32">
        <v>0</v>
      </c>
      <c r="T271" s="32">
        <v>56</v>
      </c>
      <c r="U271" s="32">
        <v>0</v>
      </c>
    </row>
    <row r="272" customHeight="1" spans="1:21">
      <c r="A272" s="30" t="s">
        <v>2528</v>
      </c>
      <c r="B272" s="31" t="s">
        <v>2529</v>
      </c>
      <c r="C272" s="32">
        <v>10</v>
      </c>
      <c r="D272" s="33">
        <v>0</v>
      </c>
      <c r="E272" s="33">
        <v>10</v>
      </c>
      <c r="F272" s="33">
        <v>0</v>
      </c>
      <c r="G272" s="33">
        <v>0</v>
      </c>
      <c r="H272" s="34">
        <v>0</v>
      </c>
      <c r="I272" s="32">
        <v>10</v>
      </c>
      <c r="J272" s="33">
        <v>10</v>
      </c>
      <c r="K272" s="33">
        <v>0</v>
      </c>
      <c r="L272" s="33">
        <v>0</v>
      </c>
      <c r="M272" s="34">
        <v>0</v>
      </c>
      <c r="N272" s="32">
        <v>10</v>
      </c>
      <c r="O272" s="32">
        <v>0</v>
      </c>
      <c r="P272" s="32">
        <v>10</v>
      </c>
      <c r="Q272" s="32">
        <v>0</v>
      </c>
      <c r="R272" s="32">
        <v>0</v>
      </c>
      <c r="S272" s="32">
        <v>0</v>
      </c>
      <c r="T272" s="32">
        <v>0</v>
      </c>
      <c r="U272" s="32">
        <v>0</v>
      </c>
    </row>
    <row r="273" customHeight="1" spans="1:21">
      <c r="A273" s="30" t="s">
        <v>2530</v>
      </c>
      <c r="B273" s="31" t="s">
        <v>2531</v>
      </c>
      <c r="C273" s="32">
        <v>27</v>
      </c>
      <c r="D273" s="33">
        <v>0</v>
      </c>
      <c r="E273" s="33">
        <v>27</v>
      </c>
      <c r="F273" s="33">
        <v>0</v>
      </c>
      <c r="G273" s="33">
        <v>0</v>
      </c>
      <c r="H273" s="34">
        <v>0</v>
      </c>
      <c r="I273" s="32">
        <v>26</v>
      </c>
      <c r="J273" s="33">
        <v>26</v>
      </c>
      <c r="K273" s="33">
        <v>0</v>
      </c>
      <c r="L273" s="33">
        <v>0</v>
      </c>
      <c r="M273" s="34">
        <v>0</v>
      </c>
      <c r="N273" s="32">
        <v>26</v>
      </c>
      <c r="O273" s="32">
        <v>0</v>
      </c>
      <c r="P273" s="32">
        <v>26</v>
      </c>
      <c r="Q273" s="32">
        <v>0</v>
      </c>
      <c r="R273" s="32">
        <v>0</v>
      </c>
      <c r="S273" s="32">
        <v>0</v>
      </c>
      <c r="T273" s="32">
        <v>0</v>
      </c>
      <c r="U273" s="32">
        <v>0</v>
      </c>
    </row>
    <row r="274" ht="27" customHeight="1" spans="1:21">
      <c r="A274" s="30" t="s">
        <v>2532</v>
      </c>
      <c r="B274" s="31" t="s">
        <v>2533</v>
      </c>
      <c r="C274" s="32">
        <v>2</v>
      </c>
      <c r="D274" s="33">
        <v>0</v>
      </c>
      <c r="E274" s="33">
        <v>2</v>
      </c>
      <c r="F274" s="33">
        <v>0</v>
      </c>
      <c r="G274" s="33">
        <v>0</v>
      </c>
      <c r="H274" s="34">
        <v>0</v>
      </c>
      <c r="I274" s="32">
        <v>2</v>
      </c>
      <c r="J274" s="33">
        <v>2</v>
      </c>
      <c r="K274" s="33">
        <v>0</v>
      </c>
      <c r="L274" s="33">
        <v>0</v>
      </c>
      <c r="M274" s="34">
        <v>0</v>
      </c>
      <c r="N274" s="32">
        <v>2</v>
      </c>
      <c r="O274" s="32">
        <v>0</v>
      </c>
      <c r="P274" s="32">
        <v>2</v>
      </c>
      <c r="Q274" s="32">
        <v>0</v>
      </c>
      <c r="R274" s="32">
        <v>0</v>
      </c>
      <c r="S274" s="32">
        <v>0</v>
      </c>
      <c r="T274" s="32">
        <v>0</v>
      </c>
      <c r="U274" s="32">
        <v>0</v>
      </c>
    </row>
    <row r="275" customHeight="1" spans="1:21">
      <c r="A275" s="30"/>
      <c r="B275" s="31" t="s">
        <v>2534</v>
      </c>
      <c r="C275" s="32">
        <v>113</v>
      </c>
      <c r="D275" s="33">
        <v>47</v>
      </c>
      <c r="E275" s="33">
        <v>66</v>
      </c>
      <c r="F275" s="33">
        <v>0</v>
      </c>
      <c r="G275" s="33">
        <v>0</v>
      </c>
      <c r="H275" s="34">
        <v>0</v>
      </c>
      <c r="I275" s="32">
        <v>107</v>
      </c>
      <c r="J275" s="33">
        <v>82</v>
      </c>
      <c r="K275" s="33">
        <v>0</v>
      </c>
      <c r="L275" s="33">
        <v>25</v>
      </c>
      <c r="M275" s="34">
        <v>0</v>
      </c>
      <c r="N275" s="32">
        <v>107</v>
      </c>
      <c r="O275" s="32">
        <v>0</v>
      </c>
      <c r="P275" s="32">
        <v>82</v>
      </c>
      <c r="Q275" s="32">
        <v>0</v>
      </c>
      <c r="R275" s="32">
        <v>0</v>
      </c>
      <c r="S275" s="32">
        <v>0</v>
      </c>
      <c r="T275" s="32">
        <v>25</v>
      </c>
      <c r="U275" s="32">
        <v>0</v>
      </c>
    </row>
    <row r="276" customHeight="1" spans="1:21">
      <c r="A276" s="30" t="s">
        <v>2535</v>
      </c>
      <c r="B276" s="31" t="s">
        <v>2536</v>
      </c>
      <c r="C276" s="32">
        <v>47</v>
      </c>
      <c r="D276" s="33">
        <v>47</v>
      </c>
      <c r="E276" s="33">
        <v>0</v>
      </c>
      <c r="F276" s="33">
        <v>0</v>
      </c>
      <c r="G276" s="33">
        <v>0</v>
      </c>
      <c r="H276" s="34">
        <v>0</v>
      </c>
      <c r="I276" s="32">
        <v>53</v>
      </c>
      <c r="J276" s="33">
        <v>28</v>
      </c>
      <c r="K276" s="33">
        <v>0</v>
      </c>
      <c r="L276" s="33">
        <v>25</v>
      </c>
      <c r="M276" s="34">
        <v>0</v>
      </c>
      <c r="N276" s="32">
        <v>53</v>
      </c>
      <c r="O276" s="32">
        <v>0</v>
      </c>
      <c r="P276" s="32">
        <v>28</v>
      </c>
      <c r="Q276" s="32">
        <v>0</v>
      </c>
      <c r="R276" s="32">
        <v>0</v>
      </c>
      <c r="S276" s="32">
        <v>0</v>
      </c>
      <c r="T276" s="32">
        <v>25</v>
      </c>
      <c r="U276" s="32">
        <v>0</v>
      </c>
    </row>
    <row r="277" customHeight="1" spans="1:21">
      <c r="A277" s="30" t="s">
        <v>2537</v>
      </c>
      <c r="B277" s="31" t="s">
        <v>2538</v>
      </c>
      <c r="C277" s="32">
        <v>18</v>
      </c>
      <c r="D277" s="33">
        <v>0</v>
      </c>
      <c r="E277" s="33">
        <v>18</v>
      </c>
      <c r="F277" s="33">
        <v>0</v>
      </c>
      <c r="G277" s="33">
        <v>0</v>
      </c>
      <c r="H277" s="34">
        <v>0</v>
      </c>
      <c r="I277" s="32">
        <v>10</v>
      </c>
      <c r="J277" s="33">
        <v>10</v>
      </c>
      <c r="K277" s="33">
        <v>0</v>
      </c>
      <c r="L277" s="33">
        <v>0</v>
      </c>
      <c r="M277" s="34">
        <v>0</v>
      </c>
      <c r="N277" s="32">
        <v>10</v>
      </c>
      <c r="O277" s="32">
        <v>0</v>
      </c>
      <c r="P277" s="32">
        <v>10</v>
      </c>
      <c r="Q277" s="32">
        <v>0</v>
      </c>
      <c r="R277" s="32">
        <v>0</v>
      </c>
      <c r="S277" s="32">
        <v>0</v>
      </c>
      <c r="T277" s="32">
        <v>0</v>
      </c>
      <c r="U277" s="32">
        <v>0</v>
      </c>
    </row>
    <row r="278" customHeight="1" spans="1:21">
      <c r="A278" s="30" t="s">
        <v>2539</v>
      </c>
      <c r="B278" s="31" t="s">
        <v>2540</v>
      </c>
      <c r="C278" s="32">
        <v>4</v>
      </c>
      <c r="D278" s="33">
        <v>0</v>
      </c>
      <c r="E278" s="33">
        <v>4</v>
      </c>
      <c r="F278" s="33">
        <v>0</v>
      </c>
      <c r="G278" s="33">
        <v>0</v>
      </c>
      <c r="H278" s="34">
        <v>0</v>
      </c>
      <c r="I278" s="32">
        <v>4</v>
      </c>
      <c r="J278" s="33">
        <v>4</v>
      </c>
      <c r="K278" s="33">
        <v>0</v>
      </c>
      <c r="L278" s="33">
        <v>0</v>
      </c>
      <c r="M278" s="34">
        <v>0</v>
      </c>
      <c r="N278" s="32">
        <v>4</v>
      </c>
      <c r="O278" s="32">
        <v>0</v>
      </c>
      <c r="P278" s="32">
        <v>4</v>
      </c>
      <c r="Q278" s="32">
        <v>0</v>
      </c>
      <c r="R278" s="32">
        <v>0</v>
      </c>
      <c r="S278" s="32">
        <v>0</v>
      </c>
      <c r="T278" s="32">
        <v>0</v>
      </c>
      <c r="U278" s="32">
        <v>0</v>
      </c>
    </row>
    <row r="279" ht="15" customHeight="1" spans="1:21">
      <c r="A279" s="30" t="s">
        <v>2541</v>
      </c>
      <c r="B279" s="31" t="s">
        <v>2542</v>
      </c>
      <c r="C279" s="32">
        <v>10</v>
      </c>
      <c r="D279" s="33">
        <v>0</v>
      </c>
      <c r="E279" s="33">
        <v>10</v>
      </c>
      <c r="F279" s="33">
        <v>0</v>
      </c>
      <c r="G279" s="33">
        <v>0</v>
      </c>
      <c r="H279" s="34">
        <v>0</v>
      </c>
      <c r="I279" s="32">
        <v>7</v>
      </c>
      <c r="J279" s="33">
        <v>7</v>
      </c>
      <c r="K279" s="33">
        <v>0</v>
      </c>
      <c r="L279" s="33">
        <v>0</v>
      </c>
      <c r="M279" s="34">
        <v>0</v>
      </c>
      <c r="N279" s="32">
        <v>7</v>
      </c>
      <c r="O279" s="32">
        <v>0</v>
      </c>
      <c r="P279" s="32">
        <v>7</v>
      </c>
      <c r="Q279" s="32">
        <v>0</v>
      </c>
      <c r="R279" s="32">
        <v>0</v>
      </c>
      <c r="S279" s="32">
        <v>0</v>
      </c>
      <c r="T279" s="32">
        <v>0</v>
      </c>
      <c r="U279" s="32">
        <v>0</v>
      </c>
    </row>
    <row r="280" ht="25" customHeight="1" spans="1:21">
      <c r="A280" s="30" t="s">
        <v>2543</v>
      </c>
      <c r="B280" s="31" t="s">
        <v>2544</v>
      </c>
      <c r="C280" s="32">
        <v>2</v>
      </c>
      <c r="D280" s="33">
        <v>0</v>
      </c>
      <c r="E280" s="33">
        <v>2</v>
      </c>
      <c r="F280" s="33">
        <v>0</v>
      </c>
      <c r="G280" s="33">
        <v>0</v>
      </c>
      <c r="H280" s="34">
        <v>0</v>
      </c>
      <c r="I280" s="32">
        <v>2</v>
      </c>
      <c r="J280" s="33">
        <v>2</v>
      </c>
      <c r="K280" s="33">
        <v>0</v>
      </c>
      <c r="L280" s="33">
        <v>0</v>
      </c>
      <c r="M280" s="34">
        <v>0</v>
      </c>
      <c r="N280" s="32">
        <v>2</v>
      </c>
      <c r="O280" s="32">
        <v>0</v>
      </c>
      <c r="P280" s="32">
        <v>2</v>
      </c>
      <c r="Q280" s="32">
        <v>0</v>
      </c>
      <c r="R280" s="32">
        <v>0</v>
      </c>
      <c r="S280" s="32">
        <v>0</v>
      </c>
      <c r="T280" s="32">
        <v>0</v>
      </c>
      <c r="U280" s="32">
        <v>0</v>
      </c>
    </row>
    <row r="281" customHeight="1" spans="1:21">
      <c r="A281" s="30" t="s">
        <v>2545</v>
      </c>
      <c r="B281" s="31" t="s">
        <v>2546</v>
      </c>
      <c r="C281" s="32">
        <v>8</v>
      </c>
      <c r="D281" s="33">
        <v>0</v>
      </c>
      <c r="E281" s="33">
        <v>8</v>
      </c>
      <c r="F281" s="33">
        <v>0</v>
      </c>
      <c r="G281" s="33">
        <v>0</v>
      </c>
      <c r="H281" s="34">
        <v>0</v>
      </c>
      <c r="I281" s="32">
        <v>7</v>
      </c>
      <c r="J281" s="33">
        <v>7</v>
      </c>
      <c r="K281" s="33">
        <v>0</v>
      </c>
      <c r="L281" s="33">
        <v>0</v>
      </c>
      <c r="M281" s="34">
        <v>0</v>
      </c>
      <c r="N281" s="32">
        <v>7</v>
      </c>
      <c r="O281" s="32">
        <v>0</v>
      </c>
      <c r="P281" s="32">
        <v>7</v>
      </c>
      <c r="Q281" s="32">
        <v>0</v>
      </c>
      <c r="R281" s="32">
        <v>0</v>
      </c>
      <c r="S281" s="32">
        <v>0</v>
      </c>
      <c r="T281" s="32">
        <v>0</v>
      </c>
      <c r="U281" s="32">
        <v>0</v>
      </c>
    </row>
    <row r="282" customHeight="1" spans="1:21">
      <c r="A282" s="30" t="s">
        <v>2547</v>
      </c>
      <c r="B282" s="31" t="s">
        <v>2548</v>
      </c>
      <c r="C282" s="32">
        <v>1</v>
      </c>
      <c r="D282" s="33">
        <v>0</v>
      </c>
      <c r="E282" s="33">
        <v>1</v>
      </c>
      <c r="F282" s="33">
        <v>0</v>
      </c>
      <c r="G282" s="33">
        <v>0</v>
      </c>
      <c r="H282" s="34">
        <v>0</v>
      </c>
      <c r="I282" s="32">
        <v>1</v>
      </c>
      <c r="J282" s="33">
        <v>1</v>
      </c>
      <c r="K282" s="33">
        <v>0</v>
      </c>
      <c r="L282" s="33">
        <v>0</v>
      </c>
      <c r="M282" s="34">
        <v>0</v>
      </c>
      <c r="N282" s="32">
        <v>1</v>
      </c>
      <c r="O282" s="32">
        <v>0</v>
      </c>
      <c r="P282" s="32">
        <v>1</v>
      </c>
      <c r="Q282" s="32">
        <v>0</v>
      </c>
      <c r="R282" s="32">
        <v>0</v>
      </c>
      <c r="S282" s="32">
        <v>0</v>
      </c>
      <c r="T282" s="32">
        <v>0</v>
      </c>
      <c r="U282" s="32">
        <v>0</v>
      </c>
    </row>
    <row r="283" customHeight="1" spans="1:21">
      <c r="A283" s="30" t="s">
        <v>2549</v>
      </c>
      <c r="B283" s="31" t="s">
        <v>2550</v>
      </c>
      <c r="C283" s="32">
        <v>23</v>
      </c>
      <c r="D283" s="33">
        <v>0</v>
      </c>
      <c r="E283" s="33">
        <v>23</v>
      </c>
      <c r="F283" s="33">
        <v>0</v>
      </c>
      <c r="G283" s="33">
        <v>0</v>
      </c>
      <c r="H283" s="34">
        <v>0</v>
      </c>
      <c r="I283" s="32">
        <v>23</v>
      </c>
      <c r="J283" s="33">
        <v>23</v>
      </c>
      <c r="K283" s="33">
        <v>0</v>
      </c>
      <c r="L283" s="33">
        <v>0</v>
      </c>
      <c r="M283" s="34">
        <v>0</v>
      </c>
      <c r="N283" s="32">
        <v>23</v>
      </c>
      <c r="O283" s="32">
        <v>0</v>
      </c>
      <c r="P283" s="32">
        <v>23</v>
      </c>
      <c r="Q283" s="32">
        <v>0</v>
      </c>
      <c r="R283" s="32">
        <v>0</v>
      </c>
      <c r="S283" s="32">
        <v>0</v>
      </c>
      <c r="T283" s="32">
        <v>0</v>
      </c>
      <c r="U283" s="32">
        <v>0</v>
      </c>
    </row>
    <row r="284" customHeight="1" spans="1:21">
      <c r="A284" s="30"/>
      <c r="B284" s="31" t="s">
        <v>2551</v>
      </c>
      <c r="C284" s="32">
        <v>23</v>
      </c>
      <c r="D284" s="33">
        <v>0</v>
      </c>
      <c r="E284" s="33">
        <v>23</v>
      </c>
      <c r="F284" s="33">
        <v>0</v>
      </c>
      <c r="G284" s="33">
        <v>0</v>
      </c>
      <c r="H284" s="34">
        <v>0</v>
      </c>
      <c r="I284" s="32">
        <v>24</v>
      </c>
      <c r="J284" s="33">
        <v>23</v>
      </c>
      <c r="K284" s="33">
        <v>0</v>
      </c>
      <c r="L284" s="33">
        <v>1</v>
      </c>
      <c r="M284" s="34">
        <v>0</v>
      </c>
      <c r="N284" s="32">
        <v>24</v>
      </c>
      <c r="O284" s="32">
        <v>0</v>
      </c>
      <c r="P284" s="32">
        <v>23</v>
      </c>
      <c r="Q284" s="32">
        <v>0</v>
      </c>
      <c r="R284" s="32">
        <v>0</v>
      </c>
      <c r="S284" s="32">
        <v>0</v>
      </c>
      <c r="T284" s="32">
        <v>1</v>
      </c>
      <c r="U284" s="32">
        <v>0</v>
      </c>
    </row>
    <row r="285" customHeight="1" spans="1:21">
      <c r="A285" s="30" t="s">
        <v>2552</v>
      </c>
      <c r="B285" s="31" t="s">
        <v>2553</v>
      </c>
      <c r="C285" s="32">
        <v>20</v>
      </c>
      <c r="D285" s="33">
        <v>0</v>
      </c>
      <c r="E285" s="33">
        <v>20</v>
      </c>
      <c r="F285" s="33">
        <v>0</v>
      </c>
      <c r="G285" s="33">
        <v>0</v>
      </c>
      <c r="H285" s="34">
        <v>0</v>
      </c>
      <c r="I285" s="32">
        <v>21</v>
      </c>
      <c r="J285" s="33">
        <v>20</v>
      </c>
      <c r="K285" s="33">
        <v>0</v>
      </c>
      <c r="L285" s="33">
        <v>1</v>
      </c>
      <c r="M285" s="34">
        <v>0</v>
      </c>
      <c r="N285" s="32">
        <v>21</v>
      </c>
      <c r="O285" s="32">
        <v>0</v>
      </c>
      <c r="P285" s="32">
        <v>20</v>
      </c>
      <c r="Q285" s="32">
        <v>0</v>
      </c>
      <c r="R285" s="32">
        <v>0</v>
      </c>
      <c r="S285" s="32">
        <v>0</v>
      </c>
      <c r="T285" s="32">
        <v>1</v>
      </c>
      <c r="U285" s="32">
        <v>0</v>
      </c>
    </row>
    <row r="286" ht="27" customHeight="1" spans="1:21">
      <c r="A286" s="30" t="s">
        <v>2554</v>
      </c>
      <c r="B286" s="31" t="s">
        <v>2555</v>
      </c>
      <c r="C286" s="32">
        <v>1</v>
      </c>
      <c r="D286" s="33" t="s">
        <v>3</v>
      </c>
      <c r="E286" s="33">
        <v>1</v>
      </c>
      <c r="F286" s="33">
        <v>0</v>
      </c>
      <c r="G286" s="33">
        <v>0</v>
      </c>
      <c r="H286" s="34">
        <v>0</v>
      </c>
      <c r="I286" s="32">
        <v>1</v>
      </c>
      <c r="J286" s="33">
        <v>1</v>
      </c>
      <c r="K286" s="33">
        <v>0</v>
      </c>
      <c r="L286" s="33">
        <v>0</v>
      </c>
      <c r="M286" s="34">
        <v>0</v>
      </c>
      <c r="N286" s="32">
        <v>1</v>
      </c>
      <c r="O286" s="32">
        <v>0</v>
      </c>
      <c r="P286" s="32">
        <v>1</v>
      </c>
      <c r="Q286" s="32">
        <v>0</v>
      </c>
      <c r="R286" s="32">
        <v>0</v>
      </c>
      <c r="S286" s="32">
        <v>0</v>
      </c>
      <c r="T286" s="32">
        <v>0</v>
      </c>
      <c r="U286" s="32">
        <v>0</v>
      </c>
    </row>
    <row r="287" customHeight="1" spans="1:21">
      <c r="A287" s="30" t="s">
        <v>2556</v>
      </c>
      <c r="B287" s="31" t="s">
        <v>2557</v>
      </c>
      <c r="C287" s="32">
        <v>1</v>
      </c>
      <c r="D287" s="33">
        <v>0</v>
      </c>
      <c r="E287" s="33">
        <v>1</v>
      </c>
      <c r="F287" s="33">
        <v>0</v>
      </c>
      <c r="G287" s="33">
        <v>0</v>
      </c>
      <c r="H287" s="34">
        <v>0</v>
      </c>
      <c r="I287" s="32">
        <v>1</v>
      </c>
      <c r="J287" s="33">
        <v>1</v>
      </c>
      <c r="K287" s="33">
        <v>0</v>
      </c>
      <c r="L287" s="33">
        <v>0</v>
      </c>
      <c r="M287" s="34">
        <v>0</v>
      </c>
      <c r="N287" s="32">
        <v>1</v>
      </c>
      <c r="O287" s="32">
        <v>0</v>
      </c>
      <c r="P287" s="32">
        <v>1</v>
      </c>
      <c r="Q287" s="32">
        <v>0</v>
      </c>
      <c r="R287" s="32">
        <v>0</v>
      </c>
      <c r="S287" s="32">
        <v>0</v>
      </c>
      <c r="T287" s="32">
        <v>0</v>
      </c>
      <c r="U287" s="32">
        <v>0</v>
      </c>
    </row>
    <row r="288" customHeight="1" spans="1:21">
      <c r="A288" s="30" t="s">
        <v>2558</v>
      </c>
      <c r="B288" s="31" t="s">
        <v>2559</v>
      </c>
      <c r="C288" s="32">
        <v>1</v>
      </c>
      <c r="D288" s="33">
        <v>0</v>
      </c>
      <c r="E288" s="33">
        <v>1</v>
      </c>
      <c r="F288" s="33">
        <v>0</v>
      </c>
      <c r="G288" s="33">
        <v>0</v>
      </c>
      <c r="H288" s="34">
        <v>0</v>
      </c>
      <c r="I288" s="32">
        <v>1</v>
      </c>
      <c r="J288" s="33">
        <v>1</v>
      </c>
      <c r="K288" s="33">
        <v>0</v>
      </c>
      <c r="L288" s="33">
        <v>0</v>
      </c>
      <c r="M288" s="34">
        <v>0</v>
      </c>
      <c r="N288" s="32">
        <v>1</v>
      </c>
      <c r="O288" s="32">
        <v>0</v>
      </c>
      <c r="P288" s="32">
        <v>1</v>
      </c>
      <c r="Q288" s="32">
        <v>0</v>
      </c>
      <c r="R288" s="32">
        <v>0</v>
      </c>
      <c r="S288" s="32">
        <v>0</v>
      </c>
      <c r="T288" s="32">
        <v>0</v>
      </c>
      <c r="U288" s="32">
        <v>0</v>
      </c>
    </row>
    <row r="289" customHeight="1" spans="1:21">
      <c r="A289" s="30"/>
      <c r="B289" s="31" t="s">
        <v>2169</v>
      </c>
      <c r="C289" s="32">
        <v>16</v>
      </c>
      <c r="D289" s="33">
        <v>0</v>
      </c>
      <c r="E289" s="33">
        <v>9</v>
      </c>
      <c r="F289" s="33">
        <v>0</v>
      </c>
      <c r="G289" s="33">
        <v>0</v>
      </c>
      <c r="H289" s="34">
        <v>7</v>
      </c>
      <c r="I289" s="32">
        <v>20</v>
      </c>
      <c r="J289" s="33">
        <v>14</v>
      </c>
      <c r="K289" s="33">
        <v>0</v>
      </c>
      <c r="L289" s="33">
        <v>6</v>
      </c>
      <c r="M289" s="34">
        <v>0</v>
      </c>
      <c r="N289" s="32">
        <v>20</v>
      </c>
      <c r="O289" s="32">
        <v>0</v>
      </c>
      <c r="P289" s="32">
        <v>14</v>
      </c>
      <c r="Q289" s="32">
        <v>0</v>
      </c>
      <c r="R289" s="32">
        <v>0</v>
      </c>
      <c r="S289" s="32">
        <v>0</v>
      </c>
      <c r="T289" s="32">
        <v>6</v>
      </c>
      <c r="U289" s="32">
        <v>0</v>
      </c>
    </row>
    <row r="290" customHeight="1" spans="1:21">
      <c r="A290" s="30" t="s">
        <v>2560</v>
      </c>
      <c r="B290" s="31" t="s">
        <v>1271</v>
      </c>
      <c r="C290" s="32">
        <v>16</v>
      </c>
      <c r="D290" s="33">
        <v>0</v>
      </c>
      <c r="E290" s="33">
        <v>9</v>
      </c>
      <c r="F290" s="33">
        <v>0</v>
      </c>
      <c r="G290" s="33">
        <v>0</v>
      </c>
      <c r="H290" s="34">
        <v>7</v>
      </c>
      <c r="I290" s="32">
        <v>20</v>
      </c>
      <c r="J290" s="33">
        <v>14</v>
      </c>
      <c r="K290" s="33">
        <v>0</v>
      </c>
      <c r="L290" s="33">
        <v>6</v>
      </c>
      <c r="M290" s="34">
        <v>0</v>
      </c>
      <c r="N290" s="32">
        <v>20</v>
      </c>
      <c r="O290" s="32">
        <v>0</v>
      </c>
      <c r="P290" s="32">
        <v>14</v>
      </c>
      <c r="Q290" s="32">
        <v>0</v>
      </c>
      <c r="R290" s="32">
        <v>0</v>
      </c>
      <c r="S290" s="32">
        <v>0</v>
      </c>
      <c r="T290" s="32">
        <v>6</v>
      </c>
      <c r="U290" s="32">
        <v>0</v>
      </c>
    </row>
    <row r="291" ht="9.75" customHeight="1"/>
  </sheetData>
  <autoFilter ref="A6:U290">
    <extLst/>
  </autoFilter>
  <mergeCells count="22">
    <mergeCell ref="A2:U2"/>
    <mergeCell ref="T3:U3"/>
    <mergeCell ref="C4:H4"/>
    <mergeCell ref="I4:L4"/>
    <mergeCell ref="N4:U4"/>
    <mergeCell ref="N5:O5"/>
    <mergeCell ref="P5:Q5"/>
    <mergeCell ref="R5:S5"/>
    <mergeCell ref="T5:U5"/>
    <mergeCell ref="A4:A6"/>
    <mergeCell ref="B4:B6"/>
    <mergeCell ref="C5:C6"/>
    <mergeCell ref="D5:D6"/>
    <mergeCell ref="E5:E6"/>
    <mergeCell ref="F5:F6"/>
    <mergeCell ref="G5:G6"/>
    <mergeCell ref="H5:H6"/>
    <mergeCell ref="I5:I6"/>
    <mergeCell ref="J5:J6"/>
    <mergeCell ref="K5:K6"/>
    <mergeCell ref="L5:L6"/>
    <mergeCell ref="M4:M6"/>
  </mergeCells>
  <pageMargins left="0.700694444444445" right="0.313888888888889" top="0.313888888888889" bottom="0.313888888888889" header="0.275" footer="0.297916666666667"/>
  <pageSetup paperSize="9" orientation="landscape" horizontalDpi="6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43"/>
  <sheetViews>
    <sheetView showGridLines="0" showZeros="0" tabSelected="1" workbookViewId="0">
      <pane ySplit="4" topLeftCell="A5" activePane="bottomLeft" state="frozen"/>
      <selection/>
      <selection pane="bottomLeft" activeCell="H8" sqref="H8"/>
    </sheetView>
  </sheetViews>
  <sheetFormatPr defaultColWidth="9" defaultRowHeight="14.25" outlineLevelCol="2"/>
  <cols>
    <col min="1" max="1" width="39.125" style="3" customWidth="1"/>
    <col min="2" max="2" width="19.875" style="4" customWidth="1"/>
    <col min="3" max="3" width="19.875" style="3" customWidth="1"/>
    <col min="4" max="16384" width="9" style="3"/>
  </cols>
  <sheetData>
    <row r="1" ht="18" customHeight="1" spans="1:2">
      <c r="A1" s="5" t="s">
        <v>2561</v>
      </c>
      <c r="B1" s="6"/>
    </row>
    <row r="2" s="1" customFormat="1" ht="27.95" customHeight="1" spans="1:3">
      <c r="A2" s="7" t="s">
        <v>2562</v>
      </c>
      <c r="B2" s="7"/>
      <c r="C2" s="7"/>
    </row>
    <row r="3" ht="18" customHeight="1" spans="1:3">
      <c r="A3" s="1"/>
      <c r="B3" s="6"/>
      <c r="C3" s="8" t="s">
        <v>30</v>
      </c>
    </row>
    <row r="4" s="2" customFormat="1" ht="34.5" customHeight="1" spans="1:3">
      <c r="A4" s="9" t="s">
        <v>590</v>
      </c>
      <c r="B4" s="10" t="s">
        <v>33</v>
      </c>
      <c r="C4" s="9" t="s">
        <v>157</v>
      </c>
    </row>
    <row r="5" s="2" customFormat="1" ht="22.5" customHeight="1" spans="1:3">
      <c r="A5" s="11" t="s">
        <v>216</v>
      </c>
      <c r="B5" s="12">
        <f>B6+B12+B37</f>
        <v>438434</v>
      </c>
      <c r="C5" s="12">
        <f>C6+C12+C37</f>
        <v>218814</v>
      </c>
    </row>
    <row r="6" s="2" customFormat="1" ht="22.5" customHeight="1" spans="1:3">
      <c r="A6" s="11" t="s">
        <v>2563</v>
      </c>
      <c r="B6" s="12">
        <v>2541</v>
      </c>
      <c r="C6" s="12">
        <v>2541</v>
      </c>
    </row>
    <row r="7" s="2" customFormat="1" ht="22.5" customHeight="1" spans="1:3">
      <c r="A7" s="13" t="s">
        <v>2564</v>
      </c>
      <c r="B7" s="12">
        <v>10520</v>
      </c>
      <c r="C7" s="12">
        <v>10520</v>
      </c>
    </row>
    <row r="8" s="2" customFormat="1" ht="22.5" customHeight="1" spans="1:3">
      <c r="A8" s="13" t="s">
        <v>2565</v>
      </c>
      <c r="B8" s="12">
        <v>2571</v>
      </c>
      <c r="C8" s="12">
        <v>2571</v>
      </c>
    </row>
    <row r="9" s="2" customFormat="1" ht="22.5" customHeight="1" spans="1:3">
      <c r="A9" s="13" t="s">
        <v>2566</v>
      </c>
      <c r="B9" s="12">
        <v>-13669</v>
      </c>
      <c r="C9" s="12">
        <v>-13669</v>
      </c>
    </row>
    <row r="10" s="2" customFormat="1" ht="22.5" customHeight="1" spans="1:3">
      <c r="A10" s="13" t="s">
        <v>2567</v>
      </c>
      <c r="B10" s="12">
        <v>1992</v>
      </c>
      <c r="C10" s="12">
        <v>1992</v>
      </c>
    </row>
    <row r="11" s="2" customFormat="1" ht="22.5" customHeight="1" spans="1:3">
      <c r="A11" s="13" t="s">
        <v>2568</v>
      </c>
      <c r="B11" s="12">
        <v>1127</v>
      </c>
      <c r="C11" s="12">
        <v>1127</v>
      </c>
    </row>
    <row r="12" s="2" customFormat="1" ht="22.5" customHeight="1" spans="1:3">
      <c r="A12" s="14" t="s">
        <v>2569</v>
      </c>
      <c r="B12" s="12">
        <f>SUM(B13:B36)</f>
        <v>398115</v>
      </c>
      <c r="C12" s="12">
        <f>SUM(C13:C36)</f>
        <v>216273</v>
      </c>
    </row>
    <row r="13" s="2" customFormat="1" ht="22.5" customHeight="1" spans="1:3">
      <c r="A13" s="15" t="s">
        <v>2570</v>
      </c>
      <c r="B13" s="12"/>
      <c r="C13" s="12"/>
    </row>
    <row r="14" s="2" customFormat="1" ht="22.5" customHeight="1" spans="1:3">
      <c r="A14" s="15" t="s">
        <v>2571</v>
      </c>
      <c r="B14" s="12">
        <f>7116+16785</f>
        <v>23901</v>
      </c>
      <c r="C14" s="12">
        <v>19732</v>
      </c>
    </row>
    <row r="15" s="2" customFormat="1" ht="22.5" customHeight="1" spans="1:3">
      <c r="A15" s="15" t="s">
        <v>2572</v>
      </c>
      <c r="B15" s="12">
        <f>105011+14163</f>
        <v>119174</v>
      </c>
      <c r="C15" s="12">
        <v>17371</v>
      </c>
    </row>
    <row r="16" s="2" customFormat="1" ht="22.5" customHeight="1" spans="1:3">
      <c r="A16" s="15" t="s">
        <v>2573</v>
      </c>
      <c r="B16" s="12">
        <f>33442-7146</f>
        <v>26296</v>
      </c>
      <c r="C16" s="12"/>
    </row>
    <row r="17" s="2" customFormat="1" ht="22.5" customHeight="1" spans="1:3">
      <c r="A17" s="15" t="s">
        <v>2574</v>
      </c>
      <c r="B17" s="12">
        <v>10130</v>
      </c>
      <c r="C17" s="12">
        <v>6967</v>
      </c>
    </row>
    <row r="18" s="2" customFormat="1" ht="22.5" customHeight="1" spans="1:3">
      <c r="A18" s="15" t="s">
        <v>2575</v>
      </c>
      <c r="B18" s="12">
        <v>4254</v>
      </c>
      <c r="C18" s="12">
        <v>1682</v>
      </c>
    </row>
    <row r="19" s="2" customFormat="1" ht="22.5" customHeight="1" spans="1:3">
      <c r="A19" s="15" t="s">
        <v>2576</v>
      </c>
      <c r="B19" s="12"/>
      <c r="C19" s="12"/>
    </row>
    <row r="20" s="2" customFormat="1" ht="22.5" customHeight="1" spans="1:3">
      <c r="A20" s="15" t="s">
        <v>2577</v>
      </c>
      <c r="B20" s="12">
        <f>95+36863</f>
        <v>36958</v>
      </c>
      <c r="C20" s="12">
        <v>36863</v>
      </c>
    </row>
    <row r="21" s="2" customFormat="1" ht="22.5" customHeight="1" spans="1:3">
      <c r="A21" s="15" t="s">
        <v>2578</v>
      </c>
      <c r="B21" s="12"/>
      <c r="C21" s="12"/>
    </row>
    <row r="22" s="2" customFormat="1" ht="22.5" customHeight="1" spans="1:3">
      <c r="A22" s="15" t="s">
        <v>2579</v>
      </c>
      <c r="B22" s="12">
        <v>3</v>
      </c>
      <c r="C22" s="12"/>
    </row>
    <row r="23" s="2" customFormat="1" ht="22.5" customHeight="1" spans="1:3">
      <c r="A23" s="15" t="s">
        <v>2580</v>
      </c>
      <c r="B23" s="12">
        <v>2806</v>
      </c>
      <c r="C23" s="12">
        <v>1121</v>
      </c>
    </row>
    <row r="24" s="2" customFormat="1" ht="22.5" customHeight="1" spans="1:3">
      <c r="A24" s="15" t="s">
        <v>2581</v>
      </c>
      <c r="B24" s="12">
        <v>1837</v>
      </c>
      <c r="C24" s="12">
        <v>1288</v>
      </c>
    </row>
    <row r="25" s="2" customFormat="1" ht="22.5" customHeight="1" spans="1:3">
      <c r="A25" s="15" t="s">
        <v>2582</v>
      </c>
      <c r="B25" s="12">
        <v>18146</v>
      </c>
      <c r="C25" s="12">
        <f>6401+6000</f>
        <v>12401</v>
      </c>
    </row>
    <row r="26" s="2" customFormat="1" ht="22.5" customHeight="1" spans="1:3">
      <c r="A26" s="15" t="s">
        <v>2583</v>
      </c>
      <c r="B26" s="12">
        <v>405</v>
      </c>
      <c r="C26" s="12"/>
    </row>
    <row r="27" s="2" customFormat="1" ht="22.5" customHeight="1" spans="1:3">
      <c r="A27" s="15" t="s">
        <v>2584</v>
      </c>
      <c r="B27" s="12">
        <v>724</v>
      </c>
      <c r="C27" s="12">
        <v>363</v>
      </c>
    </row>
    <row r="28" s="2" customFormat="1" ht="22.5" customHeight="1" spans="1:3">
      <c r="A28" s="15" t="s">
        <v>2585</v>
      </c>
      <c r="B28" s="12">
        <v>65275</v>
      </c>
      <c r="C28" s="12">
        <v>46442</v>
      </c>
    </row>
    <row r="29" s="2" customFormat="1" ht="22.5" customHeight="1" spans="1:3">
      <c r="A29" s="15" t="s">
        <v>2586</v>
      </c>
      <c r="B29" s="12">
        <f>41071+9476</f>
        <v>50547</v>
      </c>
      <c r="C29" s="12">
        <f>38870+4800</f>
        <v>43670</v>
      </c>
    </row>
    <row r="30" s="2" customFormat="1" ht="22.5" customHeight="1" spans="1:3">
      <c r="A30" s="15" t="s">
        <v>2587</v>
      </c>
      <c r="B30" s="12">
        <v>815</v>
      </c>
      <c r="C30" s="12">
        <v>739</v>
      </c>
    </row>
    <row r="31" s="2" customFormat="1" ht="22.5" customHeight="1" spans="1:3">
      <c r="A31" s="15" t="s">
        <v>2588</v>
      </c>
      <c r="B31" s="12">
        <v>20555</v>
      </c>
      <c r="C31" s="12">
        <v>13368</v>
      </c>
    </row>
    <row r="32" s="2" customFormat="1" ht="22.5" customHeight="1" spans="1:3">
      <c r="A32" s="15" t="s">
        <v>2589</v>
      </c>
      <c r="B32" s="12">
        <v>11970</v>
      </c>
      <c r="C32" s="12">
        <f>9167+1271</f>
        <v>10438</v>
      </c>
    </row>
    <row r="33" s="2" customFormat="1" ht="22.5" customHeight="1" spans="1:3">
      <c r="A33" s="15" t="s">
        <v>2590</v>
      </c>
      <c r="B33" s="12">
        <v>2502</v>
      </c>
      <c r="C33" s="12">
        <f>1963+832</f>
        <v>2795</v>
      </c>
    </row>
    <row r="34" s="2" customFormat="1" ht="22.5" customHeight="1" spans="1:3">
      <c r="A34" s="15" t="s">
        <v>2591</v>
      </c>
      <c r="B34" s="12">
        <v>998</v>
      </c>
      <c r="C34" s="12">
        <v>998</v>
      </c>
    </row>
    <row r="35" s="2" customFormat="1" ht="22.5" customHeight="1" spans="1:3">
      <c r="A35" s="15" t="s">
        <v>2592</v>
      </c>
      <c r="B35" s="12">
        <v>710</v>
      </c>
      <c r="C35" s="12">
        <v>35</v>
      </c>
    </row>
    <row r="36" s="2" customFormat="1" ht="22.5" customHeight="1" spans="1:3">
      <c r="A36" s="15" t="s">
        <v>2593</v>
      </c>
      <c r="B36" s="12">
        <v>109</v>
      </c>
      <c r="C36" s="12"/>
    </row>
    <row r="37" s="2" customFormat="1" ht="22.5" customHeight="1" spans="1:3">
      <c r="A37" s="16" t="s">
        <v>2594</v>
      </c>
      <c r="B37" s="12">
        <v>37778</v>
      </c>
      <c r="C37" s="12"/>
    </row>
    <row r="38" s="2" customFormat="1" ht="24.95" customHeight="1" spans="1:3">
      <c r="A38" s="3"/>
      <c r="B38" s="4"/>
      <c r="C38" s="3"/>
    </row>
    <row r="39" ht="20.1" customHeight="1"/>
    <row r="40" ht="20.1" customHeight="1"/>
    <row r="41" ht="20.1" customHeight="1"/>
    <row r="42" ht="20.1" customHeight="1"/>
    <row r="43" ht="20.1" customHeight="1"/>
  </sheetData>
  <mergeCells count="1">
    <mergeCell ref="A2:C2"/>
  </mergeCells>
  <printOptions horizontalCentered="1"/>
  <pageMargins left="0.786805555555556" right="0.786805555555556" top="0.393055555555556" bottom="0.590277777777778" header="0.118055555555556" footer="0.313888888888889"/>
  <pageSetup paperSize="9" scale="95" firstPageNumber="5"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G26"/>
  <sheetViews>
    <sheetView showGridLines="0" showZeros="0" workbookViewId="0">
      <pane xSplit="1" ySplit="5" topLeftCell="B6" activePane="bottomRight" state="frozen"/>
      <selection/>
      <selection pane="topRight"/>
      <selection pane="bottomLeft"/>
      <selection pane="bottomRight" activeCell="J13" sqref="J13"/>
    </sheetView>
  </sheetViews>
  <sheetFormatPr defaultColWidth="9" defaultRowHeight="14.25" outlineLevelCol="6"/>
  <cols>
    <col min="1" max="1" width="36.25" customWidth="1"/>
    <col min="2" max="3" width="16.625" style="182" customWidth="1"/>
    <col min="4" max="6" width="16.625" customWidth="1"/>
  </cols>
  <sheetData>
    <row r="1" spans="1:6">
      <c r="A1" s="203" t="s">
        <v>28</v>
      </c>
      <c r="D1" s="182"/>
      <c r="E1" s="182"/>
      <c r="F1" s="182"/>
    </row>
    <row r="2" ht="24" customHeight="1" spans="1:6">
      <c r="A2" s="354" t="s">
        <v>29</v>
      </c>
      <c r="B2" s="354"/>
      <c r="C2" s="354"/>
      <c r="D2" s="354"/>
      <c r="E2" s="354"/>
      <c r="F2" s="354"/>
    </row>
    <row r="3" ht="2.25" customHeight="1" spans="1:6">
      <c r="A3" s="182"/>
      <c r="D3" s="182"/>
      <c r="E3" s="182"/>
      <c r="F3" s="182"/>
    </row>
    <row r="4" spans="1:6">
      <c r="A4" s="182"/>
      <c r="D4" s="182"/>
      <c r="E4" s="182"/>
      <c r="F4" s="375" t="s">
        <v>30</v>
      </c>
    </row>
    <row r="5" s="322" customFormat="1" ht="33" customHeight="1" spans="1:6">
      <c r="A5" s="330" t="s">
        <v>31</v>
      </c>
      <c r="B5" s="10" t="s">
        <v>32</v>
      </c>
      <c r="C5" s="10" t="s">
        <v>33</v>
      </c>
      <c r="D5" s="376" t="s">
        <v>34</v>
      </c>
      <c r="E5" s="330" t="s">
        <v>35</v>
      </c>
      <c r="F5" s="330" t="s">
        <v>36</v>
      </c>
    </row>
    <row r="6" ht="16.5" customHeight="1" spans="1:6">
      <c r="A6" s="377" t="s">
        <v>37</v>
      </c>
      <c r="B6" s="378"/>
      <c r="C6" s="378"/>
      <c r="D6" s="379"/>
      <c r="E6" s="211"/>
      <c r="F6" s="211"/>
    </row>
    <row r="7" ht="16.5" customHeight="1" spans="1:7">
      <c r="A7" s="380" t="s">
        <v>38</v>
      </c>
      <c r="B7" s="381">
        <f>SUM(B9:B10)</f>
        <v>470090</v>
      </c>
      <c r="C7" s="381">
        <f>SUM(C9:C10)</f>
        <v>470883</v>
      </c>
      <c r="D7" s="382">
        <f>SUM(D9:D10)</f>
        <v>739918</v>
      </c>
      <c r="E7" s="368">
        <f>C7/B7*100</f>
        <v>100.168691101704</v>
      </c>
      <c r="F7" s="368">
        <f>(C7/D7-1)*100</f>
        <v>-36.3601101743707</v>
      </c>
      <c r="G7" s="383"/>
    </row>
    <row r="8" ht="16.5" customHeight="1" spans="1:6">
      <c r="A8" s="358" t="s">
        <v>39</v>
      </c>
      <c r="B8" s="12">
        <v>390090</v>
      </c>
      <c r="C8" s="12">
        <v>393033</v>
      </c>
      <c r="D8" s="374">
        <v>616015</v>
      </c>
      <c r="E8" s="360">
        <f>IF(B8=0,0,(C8/B8*100))</f>
        <v>100.754441282781</v>
      </c>
      <c r="F8" s="360">
        <f>IF(D8=0,0,(C8-D8)*100/D8)</f>
        <v>-36.1974951908639</v>
      </c>
    </row>
    <row r="9" ht="16.5" customHeight="1" spans="1:6">
      <c r="A9" s="358" t="s">
        <v>40</v>
      </c>
      <c r="B9" s="12">
        <f>390090+6000</f>
        <v>396090</v>
      </c>
      <c r="C9" s="12">
        <v>400237</v>
      </c>
      <c r="D9" s="374">
        <v>625928</v>
      </c>
      <c r="E9" s="360">
        <f>IF(B9=0,0,(C9/B9*100))</f>
        <v>101.046984271251</v>
      </c>
      <c r="F9" s="360">
        <f>IF(D9=0,0,(C9-D9)*100/D9)</f>
        <v>-36.0570225329431</v>
      </c>
    </row>
    <row r="10" ht="16.5" customHeight="1" spans="1:6">
      <c r="A10" s="358" t="s">
        <v>41</v>
      </c>
      <c r="B10" s="12">
        <v>74000</v>
      </c>
      <c r="C10" s="12">
        <v>70646</v>
      </c>
      <c r="D10" s="374">
        <v>113990</v>
      </c>
      <c r="E10" s="360">
        <f>IF(B10=0,0,(C10/B10*100))</f>
        <v>95.4675675675676</v>
      </c>
      <c r="F10" s="360">
        <f>IF(D10=0,0,(C10-D10)*100/D10)</f>
        <v>-38.0243881042197</v>
      </c>
    </row>
    <row r="11" ht="16.5" customHeight="1" spans="1:6">
      <c r="A11" s="380" t="s">
        <v>42</v>
      </c>
      <c r="B11" s="381">
        <f>SUM(B13:B14)</f>
        <v>270000</v>
      </c>
      <c r="C11" s="381">
        <f>SUM(C13:C14)</f>
        <v>270305</v>
      </c>
      <c r="D11" s="382">
        <f>SUM(D13:D14)</f>
        <v>430168</v>
      </c>
      <c r="E11" s="368">
        <f>C11/B11*100</f>
        <v>100.112962962963</v>
      </c>
      <c r="F11" s="368">
        <f>(C11/D11-1)*100</f>
        <v>-37.1629223931115</v>
      </c>
    </row>
    <row r="12" ht="16.5" customHeight="1" spans="1:6">
      <c r="A12" s="358" t="s">
        <v>43</v>
      </c>
      <c r="B12" s="12">
        <v>190000</v>
      </c>
      <c r="C12" s="12">
        <v>192455</v>
      </c>
      <c r="D12" s="12">
        <v>306265</v>
      </c>
      <c r="E12" s="360">
        <f>IF(B12=0,0,(C12/B12*100))</f>
        <v>101.292105263158</v>
      </c>
      <c r="F12" s="360">
        <f>IF(D12=0,0,(C12-D12)*100/D12)</f>
        <v>-37.1606288671575</v>
      </c>
    </row>
    <row r="13" ht="16.5" customHeight="1" spans="1:6">
      <c r="A13" s="358" t="s">
        <v>40</v>
      </c>
      <c r="B13" s="12">
        <v>196000</v>
      </c>
      <c r="C13" s="12">
        <v>199659</v>
      </c>
      <c r="D13" s="12">
        <v>316178</v>
      </c>
      <c r="E13" s="360">
        <f>IF(B13=0,0,(C13/B13*100))</f>
        <v>101.866836734694</v>
      </c>
      <c r="F13" s="360">
        <f>IF(D13=0,0,(C13-D13)*100/D13)</f>
        <v>-36.8523426677378</v>
      </c>
    </row>
    <row r="14" ht="16.5" customHeight="1" spans="1:6">
      <c r="A14" s="358" t="s">
        <v>41</v>
      </c>
      <c r="B14" s="12">
        <v>74000</v>
      </c>
      <c r="C14" s="12">
        <v>70646</v>
      </c>
      <c r="D14" s="12">
        <v>113990</v>
      </c>
      <c r="E14" s="360">
        <f>IF(B14=0,0,(C14/B14*100))</f>
        <v>95.4675675675676</v>
      </c>
      <c r="F14" s="360">
        <f>IF(D14=0,0,(C14-D14)*100/D14)</f>
        <v>-38.0243881042197</v>
      </c>
    </row>
    <row r="15" ht="16.5" customHeight="1" spans="1:6">
      <c r="A15" s="380" t="s">
        <v>44</v>
      </c>
      <c r="B15" s="381">
        <f>SUM(B16:B21)</f>
        <v>225061</v>
      </c>
      <c r="C15" s="381">
        <f>SUM(C16:C21)</f>
        <v>182733</v>
      </c>
      <c r="D15" s="382">
        <f>SUM(D16:D21)</f>
        <v>217339</v>
      </c>
      <c r="E15" s="368">
        <f>C15/B15*100</f>
        <v>81.1926544359085</v>
      </c>
      <c r="F15" s="368">
        <f>(C15/D15-1)*100</f>
        <v>-15.9225909753887</v>
      </c>
    </row>
    <row r="16" ht="16.5" customHeight="1" spans="1:6">
      <c r="A16" s="358" t="s">
        <v>45</v>
      </c>
      <c r="B16" s="12">
        <v>5000</v>
      </c>
      <c r="C16" s="12">
        <v>4356</v>
      </c>
      <c r="D16" s="374">
        <v>5338</v>
      </c>
      <c r="E16" s="360">
        <f t="shared" ref="E16:E26" si="0">IF(B16=0,0,(C16/B16*100))</f>
        <v>87.12</v>
      </c>
      <c r="F16" s="360">
        <f t="shared" ref="F16:F26" si="1">IF(D16=0,0,(C16-D16)*100/D16)</f>
        <v>-18.3964031472462</v>
      </c>
    </row>
    <row r="17" ht="16.5" customHeight="1" spans="1:6">
      <c r="A17" s="358" t="s">
        <v>46</v>
      </c>
      <c r="B17" s="12">
        <v>400</v>
      </c>
      <c r="C17" s="12">
        <v>418</v>
      </c>
      <c r="D17" s="374">
        <v>835</v>
      </c>
      <c r="E17" s="360">
        <f t="shared" si="0"/>
        <v>104.5</v>
      </c>
      <c r="F17" s="360">
        <f t="shared" si="1"/>
        <v>-49.940119760479</v>
      </c>
    </row>
    <row r="18" ht="16.5" customHeight="1" spans="1:6">
      <c r="A18" s="358" t="s">
        <v>47</v>
      </c>
      <c r="B18" s="12">
        <v>212061</v>
      </c>
      <c r="C18" s="12">
        <v>170340</v>
      </c>
      <c r="D18" s="374">
        <v>199609</v>
      </c>
      <c r="E18" s="360">
        <f t="shared" si="0"/>
        <v>80.3259439500898</v>
      </c>
      <c r="F18" s="360">
        <f t="shared" si="1"/>
        <v>-14.6631664904889</v>
      </c>
    </row>
    <row r="19" s="369" customFormat="1" ht="16.5" customHeight="1" spans="1:6">
      <c r="A19" s="362" t="s">
        <v>48</v>
      </c>
      <c r="B19" s="12">
        <v>5000</v>
      </c>
      <c r="C19" s="12">
        <v>5019</v>
      </c>
      <c r="D19" s="374">
        <v>6540</v>
      </c>
      <c r="E19" s="372">
        <f t="shared" si="0"/>
        <v>100.38</v>
      </c>
      <c r="F19" s="372">
        <f t="shared" si="1"/>
        <v>-23.256880733945</v>
      </c>
    </row>
    <row r="20" ht="16.5" customHeight="1" spans="1:6">
      <c r="A20" s="358" t="s">
        <v>49</v>
      </c>
      <c r="B20" s="12">
        <v>2600</v>
      </c>
      <c r="C20" s="12">
        <v>2600</v>
      </c>
      <c r="D20" s="374">
        <v>3525</v>
      </c>
      <c r="E20" s="360">
        <f t="shared" si="0"/>
        <v>100</v>
      </c>
      <c r="F20" s="360">
        <f t="shared" si="1"/>
        <v>-26.241134751773</v>
      </c>
    </row>
    <row r="21" ht="16.5" customHeight="1" spans="1:6">
      <c r="A21" s="358" t="s">
        <v>50</v>
      </c>
      <c r="B21" s="12"/>
      <c r="C21" s="12"/>
      <c r="D21" s="374">
        <v>1492</v>
      </c>
      <c r="E21" s="360"/>
      <c r="F21" s="360">
        <f t="shared" si="1"/>
        <v>-100</v>
      </c>
    </row>
    <row r="22" ht="16.5" customHeight="1" spans="1:6">
      <c r="A22" s="384" t="s">
        <v>51</v>
      </c>
      <c r="B22" s="381">
        <f>SUM(B23:B26)</f>
        <v>265761</v>
      </c>
      <c r="C22" s="381">
        <f>SUM(C23:C26)</f>
        <v>265761</v>
      </c>
      <c r="D22" s="385">
        <f>SUM(D23:D26)</f>
        <v>301316</v>
      </c>
      <c r="E22" s="360">
        <f t="shared" si="0"/>
        <v>100</v>
      </c>
      <c r="F22" s="360">
        <f t="shared" si="1"/>
        <v>-11.7999044192808</v>
      </c>
    </row>
    <row r="23" ht="16.5" customHeight="1" spans="1:6">
      <c r="A23" s="358" t="s">
        <v>52</v>
      </c>
      <c r="B23" s="12">
        <v>169250</v>
      </c>
      <c r="C23" s="12">
        <v>169250</v>
      </c>
      <c r="D23" s="314">
        <v>198284</v>
      </c>
      <c r="E23" s="360">
        <f t="shared" si="0"/>
        <v>100</v>
      </c>
      <c r="F23" s="360">
        <f t="shared" si="1"/>
        <v>-14.6426337979867</v>
      </c>
    </row>
    <row r="24" ht="16.5" customHeight="1" spans="1:6">
      <c r="A24" s="358" t="s">
        <v>53</v>
      </c>
      <c r="B24" s="12">
        <v>91913</v>
      </c>
      <c r="C24" s="12">
        <v>91913</v>
      </c>
      <c r="D24" s="314">
        <v>97531</v>
      </c>
      <c r="E24" s="360">
        <f t="shared" si="0"/>
        <v>100</v>
      </c>
      <c r="F24" s="360">
        <f t="shared" si="1"/>
        <v>-5.76021982754201</v>
      </c>
    </row>
    <row r="25" ht="16.5" customHeight="1" spans="1:6">
      <c r="A25" s="358" t="s">
        <v>54</v>
      </c>
      <c r="B25" s="12">
        <v>1345</v>
      </c>
      <c r="C25" s="12">
        <v>1345</v>
      </c>
      <c r="D25" s="314">
        <v>1766</v>
      </c>
      <c r="E25" s="360">
        <f t="shared" si="0"/>
        <v>100</v>
      </c>
      <c r="F25" s="360">
        <f t="shared" si="1"/>
        <v>-23.8391845979615</v>
      </c>
    </row>
    <row r="26" ht="16.5" customHeight="1" spans="1:6">
      <c r="A26" s="358" t="s">
        <v>55</v>
      </c>
      <c r="B26" s="12">
        <v>3253</v>
      </c>
      <c r="C26" s="12">
        <v>3253</v>
      </c>
      <c r="D26" s="314">
        <v>3735</v>
      </c>
      <c r="E26" s="360">
        <f t="shared" si="0"/>
        <v>100</v>
      </c>
      <c r="F26" s="360">
        <f t="shared" si="1"/>
        <v>-12.904953145917</v>
      </c>
    </row>
  </sheetData>
  <mergeCells count="1">
    <mergeCell ref="A2:F2"/>
  </mergeCells>
  <printOptions horizontalCentered="1"/>
  <pageMargins left="0.786805555555556" right="0.786805555555556" top="0.590277777777778" bottom="0.590277777777778" header="0.393055555555556" footer="0.196527777777778"/>
  <pageSetup paperSize="9"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H34"/>
  <sheetViews>
    <sheetView showGridLines="0" workbookViewId="0">
      <pane xSplit="1" ySplit="4" topLeftCell="B11" activePane="bottomRight" state="frozen"/>
      <selection/>
      <selection pane="topRight"/>
      <selection pane="bottomLeft"/>
      <selection pane="bottomRight" activeCell="D29" sqref="D29:E29"/>
    </sheetView>
  </sheetViews>
  <sheetFormatPr defaultColWidth="9" defaultRowHeight="14.25" outlineLevelCol="7"/>
  <cols>
    <col min="1" max="1" width="32.25" customWidth="1"/>
    <col min="2" max="3" width="12.125" style="369" customWidth="1"/>
    <col min="4" max="5" width="12.125" style="182" customWidth="1"/>
    <col min="6" max="8" width="12.125" customWidth="1"/>
    <col min="9" max="9" width="9" customWidth="1"/>
  </cols>
  <sheetData>
    <row r="1" spans="1:1">
      <c r="A1" s="324" t="s">
        <v>56</v>
      </c>
    </row>
    <row r="2" ht="24.75" customHeight="1" spans="1:8">
      <c r="A2" s="205" t="s">
        <v>57</v>
      </c>
      <c r="B2" s="205"/>
      <c r="C2" s="205"/>
      <c r="D2" s="354"/>
      <c r="E2" s="205"/>
      <c r="F2" s="205"/>
      <c r="G2" s="205"/>
      <c r="H2" s="205"/>
    </row>
    <row r="3" spans="7:8">
      <c r="G3" s="370" t="s">
        <v>30</v>
      </c>
      <c r="H3" s="370"/>
    </row>
    <row r="4" s="322" customFormat="1" ht="47.1" customHeight="1" spans="1:8">
      <c r="A4" s="330" t="s">
        <v>31</v>
      </c>
      <c r="B4" s="371" t="s">
        <v>58</v>
      </c>
      <c r="C4" s="357" t="s">
        <v>59</v>
      </c>
      <c r="D4" s="357" t="s">
        <v>60</v>
      </c>
      <c r="E4" s="357" t="s">
        <v>61</v>
      </c>
      <c r="F4" s="356" t="s">
        <v>62</v>
      </c>
      <c r="G4" s="356" t="s">
        <v>63</v>
      </c>
      <c r="H4" s="356" t="s">
        <v>64</v>
      </c>
    </row>
    <row r="5" s="322" customFormat="1" ht="15.2" customHeight="1" spans="1:8">
      <c r="A5" s="358" t="s">
        <v>65</v>
      </c>
      <c r="B5" s="12">
        <f>SUM(B6:B20)</f>
        <v>616015</v>
      </c>
      <c r="C5" s="12">
        <f>SUM(C6:C20)</f>
        <v>390090</v>
      </c>
      <c r="D5" s="12">
        <f>SUM(D6:D20)</f>
        <v>393033</v>
      </c>
      <c r="E5" s="12">
        <f>SUM(E6:E20)</f>
        <v>531988</v>
      </c>
      <c r="F5" s="359">
        <f t="shared" ref="F5:F31" si="0">D5/C5*100</f>
        <v>100.754441282781</v>
      </c>
      <c r="G5" s="359">
        <f>(D5/B5-1)*100</f>
        <v>-36.1974951908639</v>
      </c>
      <c r="H5" s="360">
        <f>(E5/D5-1)*100</f>
        <v>35.3545376596876</v>
      </c>
    </row>
    <row r="6" s="322" customFormat="1" ht="15.2" customHeight="1" spans="1:8">
      <c r="A6" s="358" t="s">
        <v>66</v>
      </c>
      <c r="B6" s="12">
        <v>272137</v>
      </c>
      <c r="C6" s="12">
        <v>181800</v>
      </c>
      <c r="D6" s="12">
        <v>182613</v>
      </c>
      <c r="E6" s="12">
        <v>239323</v>
      </c>
      <c r="F6" s="359">
        <f t="shared" si="0"/>
        <v>100.447194719472</v>
      </c>
      <c r="G6" s="359">
        <f t="shared" ref="G6:G31" si="1">(D6/B6-1)*100</f>
        <v>-32.8966660174838</v>
      </c>
      <c r="H6" s="360">
        <f t="shared" ref="H6:H31" si="2">(E6/D6-1)*100</f>
        <v>31.0547441857918</v>
      </c>
    </row>
    <row r="7" s="322" customFormat="1" ht="15.2" customHeight="1" spans="1:8">
      <c r="A7" s="358" t="s">
        <v>67</v>
      </c>
      <c r="B7" s="12">
        <v>61369</v>
      </c>
      <c r="C7" s="12">
        <v>46340</v>
      </c>
      <c r="D7" s="12">
        <v>46345</v>
      </c>
      <c r="E7" s="12">
        <v>50000</v>
      </c>
      <c r="F7" s="359">
        <f t="shared" si="0"/>
        <v>100.010789814415</v>
      </c>
      <c r="G7" s="359">
        <f t="shared" si="1"/>
        <v>-24.4814156984797</v>
      </c>
      <c r="H7" s="360">
        <f t="shared" si="2"/>
        <v>7.88650339842485</v>
      </c>
    </row>
    <row r="8" s="322" customFormat="1" ht="15.2" customHeight="1" spans="1:8">
      <c r="A8" s="358" t="s">
        <v>68</v>
      </c>
      <c r="B8" s="12">
        <v>557</v>
      </c>
      <c r="C8" s="12"/>
      <c r="D8" s="12"/>
      <c r="E8" s="12"/>
      <c r="F8" s="361" t="s">
        <v>69</v>
      </c>
      <c r="G8" s="361" t="s">
        <v>69</v>
      </c>
      <c r="H8" s="361" t="s">
        <v>69</v>
      </c>
    </row>
    <row r="9" s="322" customFormat="1" ht="14.85" customHeight="1" spans="1:8">
      <c r="A9" s="358" t="s">
        <v>70</v>
      </c>
      <c r="B9" s="12">
        <v>173150</v>
      </c>
      <c r="C9" s="12">
        <v>96250</v>
      </c>
      <c r="D9" s="12">
        <v>88542</v>
      </c>
      <c r="E9" s="12">
        <v>150998</v>
      </c>
      <c r="F9" s="359">
        <f t="shared" si="0"/>
        <v>91.9916883116883</v>
      </c>
      <c r="G9" s="359">
        <f t="shared" si="1"/>
        <v>-48.8639907594571</v>
      </c>
      <c r="H9" s="360">
        <f t="shared" si="2"/>
        <v>70.5382756206094</v>
      </c>
    </row>
    <row r="10" s="322" customFormat="1" ht="14.85" customHeight="1" spans="1:8">
      <c r="A10" s="358" t="s">
        <v>71</v>
      </c>
      <c r="B10" s="12">
        <v>13573</v>
      </c>
      <c r="C10" s="12">
        <v>8500</v>
      </c>
      <c r="D10" s="12">
        <v>9419</v>
      </c>
      <c r="E10" s="12">
        <v>9545</v>
      </c>
      <c r="F10" s="359">
        <f t="shared" si="0"/>
        <v>110.811764705882</v>
      </c>
      <c r="G10" s="359">
        <f t="shared" si="1"/>
        <v>-30.6048773299934</v>
      </c>
      <c r="H10" s="360">
        <f t="shared" si="2"/>
        <v>1.33772162649963</v>
      </c>
    </row>
    <row r="11" s="322" customFormat="1" ht="14.85" customHeight="1" spans="1:8">
      <c r="A11" s="358" t="s">
        <v>72</v>
      </c>
      <c r="B11" s="12">
        <v>12043</v>
      </c>
      <c r="C11" s="12">
        <v>11500</v>
      </c>
      <c r="D11" s="12">
        <v>12130</v>
      </c>
      <c r="E11" s="12">
        <v>10559</v>
      </c>
      <c r="F11" s="359">
        <f t="shared" si="0"/>
        <v>105.478260869565</v>
      </c>
      <c r="G11" s="359">
        <f t="shared" si="1"/>
        <v>0.722411359295849</v>
      </c>
      <c r="H11" s="360">
        <f t="shared" si="2"/>
        <v>-12.9513602638087</v>
      </c>
    </row>
    <row r="12" s="322" customFormat="1" ht="14.85" customHeight="1" spans="1:8">
      <c r="A12" s="358" t="s">
        <v>73</v>
      </c>
      <c r="B12" s="12">
        <v>21272</v>
      </c>
      <c r="C12" s="12">
        <v>14300</v>
      </c>
      <c r="D12" s="12">
        <v>15212</v>
      </c>
      <c r="E12" s="12">
        <v>17356</v>
      </c>
      <c r="F12" s="359">
        <f t="shared" si="0"/>
        <v>106.377622377622</v>
      </c>
      <c r="G12" s="359">
        <f t="shared" si="1"/>
        <v>-28.4881534411433</v>
      </c>
      <c r="H12" s="360">
        <f t="shared" si="2"/>
        <v>14.0941362082566</v>
      </c>
    </row>
    <row r="13" s="322" customFormat="1" ht="14.85" customHeight="1" spans="1:8">
      <c r="A13" s="358" t="s">
        <v>74</v>
      </c>
      <c r="B13" s="12">
        <v>5934</v>
      </c>
      <c r="C13" s="12">
        <v>5200</v>
      </c>
      <c r="D13" s="12">
        <v>5373</v>
      </c>
      <c r="E13" s="12">
        <v>5207</v>
      </c>
      <c r="F13" s="359">
        <f t="shared" si="0"/>
        <v>103.326923076923</v>
      </c>
      <c r="G13" s="359">
        <f t="shared" si="1"/>
        <v>-9.45399393326593</v>
      </c>
      <c r="H13" s="360">
        <f t="shared" si="2"/>
        <v>-3.08952168248651</v>
      </c>
    </row>
    <row r="14" s="322" customFormat="1" ht="14.85" customHeight="1" spans="1:8">
      <c r="A14" s="358" t="s">
        <v>75</v>
      </c>
      <c r="B14" s="12">
        <v>3070</v>
      </c>
      <c r="C14" s="12">
        <v>2500</v>
      </c>
      <c r="D14" s="12">
        <v>2637</v>
      </c>
      <c r="E14" s="12">
        <v>2950</v>
      </c>
      <c r="F14" s="359">
        <f t="shared" si="0"/>
        <v>105.48</v>
      </c>
      <c r="G14" s="359">
        <f t="shared" si="1"/>
        <v>-14.1042345276873</v>
      </c>
      <c r="H14" s="360">
        <f t="shared" si="2"/>
        <v>11.869548729617</v>
      </c>
    </row>
    <row r="15" s="322" customFormat="1" ht="14.85" customHeight="1" spans="1:8">
      <c r="A15" s="358" t="s">
        <v>76</v>
      </c>
      <c r="B15" s="12">
        <v>7250</v>
      </c>
      <c r="C15" s="12">
        <v>5000</v>
      </c>
      <c r="D15" s="12">
        <v>5678</v>
      </c>
      <c r="E15" s="12">
        <v>6248</v>
      </c>
      <c r="F15" s="359">
        <f t="shared" si="0"/>
        <v>113.56</v>
      </c>
      <c r="G15" s="359">
        <f t="shared" si="1"/>
        <v>-21.6827586206897</v>
      </c>
      <c r="H15" s="360">
        <f t="shared" si="2"/>
        <v>10.0387460373371</v>
      </c>
    </row>
    <row r="16" s="322" customFormat="1" ht="14.85" customHeight="1" spans="1:8">
      <c r="A16" s="358" t="s">
        <v>77</v>
      </c>
      <c r="B16" s="12">
        <v>8675</v>
      </c>
      <c r="C16" s="12">
        <v>5200</v>
      </c>
      <c r="D16" s="12">
        <v>6353</v>
      </c>
      <c r="E16" s="12">
        <v>8678</v>
      </c>
      <c r="F16" s="359">
        <f t="shared" si="0"/>
        <v>122.173076923077</v>
      </c>
      <c r="G16" s="359">
        <f t="shared" si="1"/>
        <v>-26.7665706051873</v>
      </c>
      <c r="H16" s="360">
        <f t="shared" si="2"/>
        <v>36.5968833621911</v>
      </c>
    </row>
    <row r="17" s="322" customFormat="1" ht="14.85" customHeight="1" spans="1:8">
      <c r="A17" s="358" t="s">
        <v>78</v>
      </c>
      <c r="B17" s="12">
        <v>2072</v>
      </c>
      <c r="C17" s="12">
        <v>2100</v>
      </c>
      <c r="D17" s="12">
        <v>2121</v>
      </c>
      <c r="E17" s="12">
        <v>1822</v>
      </c>
      <c r="F17" s="359">
        <f t="shared" si="0"/>
        <v>101</v>
      </c>
      <c r="G17" s="359">
        <f t="shared" si="1"/>
        <v>2.36486486486487</v>
      </c>
      <c r="H17" s="360">
        <f t="shared" si="2"/>
        <v>-14.0971239981141</v>
      </c>
    </row>
    <row r="18" s="322" customFormat="1" ht="14.85" customHeight="1" spans="1:8">
      <c r="A18" s="358" t="s">
        <v>79</v>
      </c>
      <c r="B18" s="12">
        <v>7413</v>
      </c>
      <c r="C18" s="12"/>
      <c r="D18" s="12">
        <v>773</v>
      </c>
      <c r="E18" s="12">
        <v>6421</v>
      </c>
      <c r="F18" s="361" t="s">
        <v>69</v>
      </c>
      <c r="G18" s="359">
        <f t="shared" si="1"/>
        <v>-89.5723728584918</v>
      </c>
      <c r="H18" s="361" t="s">
        <v>69</v>
      </c>
    </row>
    <row r="19" s="322" customFormat="1" ht="14.85" customHeight="1" spans="1:8">
      <c r="A19" s="358" t="s">
        <v>80</v>
      </c>
      <c r="B19" s="12">
        <v>26135</v>
      </c>
      <c r="C19" s="12">
        <v>10400</v>
      </c>
      <c r="D19" s="12">
        <v>14804</v>
      </c>
      <c r="E19" s="12">
        <v>21695</v>
      </c>
      <c r="F19" s="359">
        <f t="shared" si="0"/>
        <v>142.346153846154</v>
      </c>
      <c r="G19" s="359">
        <f t="shared" si="1"/>
        <v>-43.3556533384351</v>
      </c>
      <c r="H19" s="360">
        <f t="shared" si="2"/>
        <v>46.5482302080519</v>
      </c>
    </row>
    <row r="20" s="322" customFormat="1" ht="14.85" customHeight="1" spans="1:8">
      <c r="A20" s="358" t="s">
        <v>81</v>
      </c>
      <c r="B20" s="12">
        <v>1365</v>
      </c>
      <c r="C20" s="12">
        <v>1000</v>
      </c>
      <c r="D20" s="12">
        <v>1033</v>
      </c>
      <c r="E20" s="12">
        <v>1186</v>
      </c>
      <c r="F20" s="359">
        <f t="shared" si="0"/>
        <v>103.3</v>
      </c>
      <c r="G20" s="359" t="s">
        <v>82</v>
      </c>
      <c r="H20" s="360">
        <f t="shared" si="2"/>
        <v>14.811229428848</v>
      </c>
    </row>
    <row r="21" s="322" customFormat="1" ht="14.85" customHeight="1" spans="1:8">
      <c r="A21" s="358" t="s">
        <v>83</v>
      </c>
      <c r="B21" s="12">
        <f>SUM(B23:B28,B22)</f>
        <v>123903</v>
      </c>
      <c r="C21" s="12">
        <f>SUM(C23:C28,C22)</f>
        <v>80000</v>
      </c>
      <c r="D21" s="12">
        <f>SUM(D23:D28,D22)</f>
        <v>77850</v>
      </c>
      <c r="E21" s="12">
        <f>SUM(E23:E28,E22)</f>
        <v>88600</v>
      </c>
      <c r="F21" s="359">
        <f t="shared" si="0"/>
        <v>97.3125</v>
      </c>
      <c r="G21" s="359">
        <f t="shared" si="1"/>
        <v>-37.1685915595264</v>
      </c>
      <c r="H21" s="360">
        <f t="shared" si="2"/>
        <v>13.8086062941554</v>
      </c>
    </row>
    <row r="22" s="322" customFormat="1" ht="14.85" customHeight="1" spans="1:8">
      <c r="A22" s="358" t="s">
        <v>84</v>
      </c>
      <c r="B22" s="12">
        <v>19122</v>
      </c>
      <c r="C22" s="12">
        <v>8500</v>
      </c>
      <c r="D22" s="12">
        <v>10502</v>
      </c>
      <c r="E22" s="12">
        <v>21250</v>
      </c>
      <c r="F22" s="359">
        <f t="shared" si="0"/>
        <v>123.552941176471</v>
      </c>
      <c r="G22" s="359">
        <f t="shared" si="1"/>
        <v>-45.0789666352892</v>
      </c>
      <c r="H22" s="360">
        <f t="shared" si="2"/>
        <v>102.342410969339</v>
      </c>
    </row>
    <row r="23" s="322" customFormat="1" ht="14.85" customHeight="1" spans="1:8">
      <c r="A23" s="358" t="s">
        <v>85</v>
      </c>
      <c r="B23" s="12">
        <v>14398</v>
      </c>
      <c r="C23" s="12">
        <v>7100</v>
      </c>
      <c r="D23" s="12">
        <v>7500</v>
      </c>
      <c r="E23" s="12">
        <v>9778</v>
      </c>
      <c r="F23" s="359">
        <f t="shared" si="0"/>
        <v>105.633802816901</v>
      </c>
      <c r="G23" s="359">
        <f t="shared" si="1"/>
        <v>-47.9094318655369</v>
      </c>
      <c r="H23" s="360">
        <f t="shared" si="2"/>
        <v>30.3733333333333</v>
      </c>
    </row>
    <row r="24" s="322" customFormat="1" ht="14.85" customHeight="1" spans="1:8">
      <c r="A24" s="358" t="s">
        <v>86</v>
      </c>
      <c r="B24" s="12">
        <v>13439</v>
      </c>
      <c r="C24" s="12">
        <v>16300</v>
      </c>
      <c r="D24" s="12">
        <v>17093</v>
      </c>
      <c r="E24" s="12">
        <v>8017</v>
      </c>
      <c r="F24" s="359">
        <f t="shared" si="0"/>
        <v>104.865030674847</v>
      </c>
      <c r="G24" s="359">
        <f t="shared" si="1"/>
        <v>27.1895230299873</v>
      </c>
      <c r="H24" s="360">
        <f t="shared" si="2"/>
        <v>-53.0977593166794</v>
      </c>
    </row>
    <row r="25" s="322" customFormat="1" ht="14.85" customHeight="1" spans="1:8">
      <c r="A25" s="358" t="s">
        <v>87</v>
      </c>
      <c r="B25" s="12">
        <v>3163</v>
      </c>
      <c r="C25" s="12">
        <v>1800</v>
      </c>
      <c r="D25" s="12">
        <v>3063</v>
      </c>
      <c r="E25" s="12">
        <v>1303</v>
      </c>
      <c r="F25" s="359">
        <f t="shared" si="0"/>
        <v>170.166666666667</v>
      </c>
      <c r="G25" s="359">
        <f t="shared" si="1"/>
        <v>-3.16155548529876</v>
      </c>
      <c r="H25" s="360">
        <f t="shared" si="2"/>
        <v>-57.4600065295462</v>
      </c>
    </row>
    <row r="26" s="322" customFormat="1" customHeight="1" spans="1:8">
      <c r="A26" s="358" t="s">
        <v>88</v>
      </c>
      <c r="B26" s="12">
        <v>71078</v>
      </c>
      <c r="C26" s="12">
        <v>45400</v>
      </c>
      <c r="D26" s="12">
        <v>37573</v>
      </c>
      <c r="E26" s="12">
        <v>46608</v>
      </c>
      <c r="F26" s="359">
        <f t="shared" si="0"/>
        <v>82.7599118942731</v>
      </c>
      <c r="G26" s="359">
        <f t="shared" si="1"/>
        <v>-47.1383550465686</v>
      </c>
      <c r="H26" s="360">
        <f t="shared" si="2"/>
        <v>24.0465227690097</v>
      </c>
    </row>
    <row r="27" s="351" customFormat="1" ht="14.85" customHeight="1" spans="1:8">
      <c r="A27" s="362" t="s">
        <v>89</v>
      </c>
      <c r="B27" s="12">
        <v>1016</v>
      </c>
      <c r="C27" s="12">
        <v>900</v>
      </c>
      <c r="D27" s="12">
        <v>1000</v>
      </c>
      <c r="E27" s="12">
        <v>662</v>
      </c>
      <c r="F27" s="363">
        <f t="shared" si="0"/>
        <v>111.111111111111</v>
      </c>
      <c r="G27" s="359">
        <f t="shared" si="1"/>
        <v>-1.5748031496063</v>
      </c>
      <c r="H27" s="372">
        <f t="shared" si="2"/>
        <v>-33.8</v>
      </c>
    </row>
    <row r="28" s="322" customFormat="1" ht="14.85" customHeight="1" spans="1:8">
      <c r="A28" s="358" t="s">
        <v>90</v>
      </c>
      <c r="B28" s="12">
        <v>1687</v>
      </c>
      <c r="C28" s="12"/>
      <c r="D28" s="12">
        <v>1119</v>
      </c>
      <c r="E28" s="12">
        <v>982</v>
      </c>
      <c r="F28" s="364" t="s">
        <v>69</v>
      </c>
      <c r="G28" s="359">
        <f t="shared" si="1"/>
        <v>-33.6692353289864</v>
      </c>
      <c r="H28" s="361" t="s">
        <v>69</v>
      </c>
    </row>
    <row r="29" s="352" customFormat="1" ht="14.85" customHeight="1" spans="1:8">
      <c r="A29" s="365" t="s">
        <v>91</v>
      </c>
      <c r="B29" s="366">
        <f>B21+B5</f>
        <v>739918</v>
      </c>
      <c r="C29" s="373">
        <f>C21+C5</f>
        <v>470090</v>
      </c>
      <c r="D29" s="366">
        <f>D21+D5</f>
        <v>470883</v>
      </c>
      <c r="E29" s="366">
        <f>E21+E5</f>
        <v>620588</v>
      </c>
      <c r="F29" s="367">
        <f t="shared" si="0"/>
        <v>100.168691101704</v>
      </c>
      <c r="G29" s="367">
        <f t="shared" si="1"/>
        <v>-36.3601101743707</v>
      </c>
      <c r="H29" s="368">
        <f t="shared" si="2"/>
        <v>31.7923985363668</v>
      </c>
    </row>
    <row r="30" s="322" customFormat="1" ht="21" hidden="1" customHeight="1" spans="1:8">
      <c r="A30" s="358" t="s">
        <v>92</v>
      </c>
      <c r="B30" s="374" t="e">
        <f>B5+#REF!-#REF!</f>
        <v>#REF!</v>
      </c>
      <c r="C30" s="374" t="e">
        <f>C5+#REF!-#REF!</f>
        <v>#REF!</v>
      </c>
      <c r="D30" s="12" t="e">
        <f>D5+#REF!-#REF!</f>
        <v>#REF!</v>
      </c>
      <c r="E30" s="12" t="e">
        <f>E5+#REF!-#REF!</f>
        <v>#REF!</v>
      </c>
      <c r="F30" s="359" t="e">
        <f t="shared" si="0"/>
        <v>#REF!</v>
      </c>
      <c r="G30" s="359" t="e">
        <f t="shared" si="1"/>
        <v>#REF!</v>
      </c>
      <c r="H30" s="360" t="e">
        <f t="shared" si="2"/>
        <v>#REF!</v>
      </c>
    </row>
    <row r="31" s="322" customFormat="1" ht="21" hidden="1" customHeight="1" spans="1:8">
      <c r="A31" s="358" t="s">
        <v>93</v>
      </c>
      <c r="B31" s="374" t="e">
        <f>B29-B30</f>
        <v>#REF!</v>
      </c>
      <c r="C31" s="374" t="e">
        <f>C29-C30</f>
        <v>#REF!</v>
      </c>
      <c r="D31" s="12" t="e">
        <f>D29-D30</f>
        <v>#REF!</v>
      </c>
      <c r="E31" s="12" t="e">
        <f>E29-E30</f>
        <v>#REF!</v>
      </c>
      <c r="F31" s="359" t="e">
        <f t="shared" si="0"/>
        <v>#REF!</v>
      </c>
      <c r="G31" s="359" t="e">
        <f t="shared" si="1"/>
        <v>#REF!</v>
      </c>
      <c r="H31" s="360" t="e">
        <f t="shared" si="2"/>
        <v>#REF!</v>
      </c>
    </row>
    <row r="34" spans="4:4">
      <c r="D34" s="342"/>
    </row>
  </sheetData>
  <mergeCells count="2">
    <mergeCell ref="A2:H2"/>
    <mergeCell ref="G3:H3"/>
  </mergeCells>
  <printOptions horizontalCentered="1"/>
  <pageMargins left="0.786805555555556" right="0.786805555555556" top="0.590277777777778" bottom="0.707638888888889" header="0.393055555555556" footer="0.238888888888889"/>
  <pageSetup paperSize="9" firstPageNumber="2" orientation="landscape"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H30"/>
  <sheetViews>
    <sheetView showGridLines="0" workbookViewId="0">
      <pane xSplit="1" ySplit="4" topLeftCell="B11" activePane="bottomRight" state="frozen"/>
      <selection/>
      <selection pane="topRight"/>
      <selection pane="bottomLeft"/>
      <selection pane="bottomRight" activeCell="D28" sqref="D28"/>
    </sheetView>
  </sheetViews>
  <sheetFormatPr defaultColWidth="9" defaultRowHeight="14.25" outlineLevelCol="7"/>
  <cols>
    <col min="1" max="1" width="32.875" customWidth="1"/>
    <col min="2" max="2" width="12.125" customWidth="1"/>
    <col min="3" max="5" width="12.125" style="182" customWidth="1"/>
    <col min="6" max="8" width="12.125" customWidth="1"/>
  </cols>
  <sheetData>
    <row r="1" spans="1:8">
      <c r="A1" s="324" t="s">
        <v>94</v>
      </c>
      <c r="B1" s="124"/>
      <c r="C1" s="353"/>
      <c r="D1" s="353"/>
      <c r="E1" s="353"/>
      <c r="F1" s="124"/>
      <c r="G1" s="124"/>
      <c r="H1" s="124"/>
    </row>
    <row r="2" ht="24.75" customHeight="1" spans="1:8">
      <c r="A2" s="205" t="s">
        <v>95</v>
      </c>
      <c r="B2" s="205"/>
      <c r="C2" s="205"/>
      <c r="D2" s="354"/>
      <c r="E2" s="205"/>
      <c r="F2" s="205"/>
      <c r="G2" s="205"/>
      <c r="H2" s="205"/>
    </row>
    <row r="3" spans="1:8">
      <c r="A3" s="124"/>
      <c r="B3" s="124"/>
      <c r="C3" s="353"/>
      <c r="D3" s="353"/>
      <c r="E3" s="353"/>
      <c r="F3" s="124"/>
      <c r="G3" s="355" t="s">
        <v>30</v>
      </c>
      <c r="H3" s="355"/>
    </row>
    <row r="4" s="322" customFormat="1" ht="44.1" customHeight="1" spans="1:8">
      <c r="A4" s="356" t="s">
        <v>31</v>
      </c>
      <c r="B4" s="356" t="s">
        <v>58</v>
      </c>
      <c r="C4" s="357" t="s">
        <v>59</v>
      </c>
      <c r="D4" s="357" t="s">
        <v>60</v>
      </c>
      <c r="E4" s="357" t="s">
        <v>61</v>
      </c>
      <c r="F4" s="356" t="s">
        <v>62</v>
      </c>
      <c r="G4" s="356" t="s">
        <v>96</v>
      </c>
      <c r="H4" s="356" t="s">
        <v>97</v>
      </c>
    </row>
    <row r="5" s="322" customFormat="1" ht="15.6" customHeight="1" spans="1:8">
      <c r="A5" s="358" t="s">
        <v>65</v>
      </c>
      <c r="B5" s="12">
        <f>SUM(B6:B19)</f>
        <v>306265</v>
      </c>
      <c r="C5" s="12">
        <f>SUM(C6:C19)</f>
        <v>190000</v>
      </c>
      <c r="D5" s="12">
        <f>SUM(D6:D19)</f>
        <v>192454.8</v>
      </c>
      <c r="E5" s="12">
        <f>SUM(E6:E19)</f>
        <v>265999.7</v>
      </c>
      <c r="F5" s="359">
        <f t="shared" ref="F5:F30" si="0">D5/C5*100</f>
        <v>101.292</v>
      </c>
      <c r="G5" s="359">
        <f t="shared" ref="G5:G30" si="1">(D5/B5-1)*100</f>
        <v>-37.1606941700815</v>
      </c>
      <c r="H5" s="360">
        <f t="shared" ref="H5:H27" si="2">(E5/D5-1)*100</f>
        <v>38.2141157300312</v>
      </c>
    </row>
    <row r="6" s="322" customFormat="1" ht="15.6" customHeight="1" spans="1:8">
      <c r="A6" s="358" t="s">
        <v>98</v>
      </c>
      <c r="B6" s="12">
        <v>136068</v>
      </c>
      <c r="C6" s="12">
        <f>表二!C6*0.5</f>
        <v>90900</v>
      </c>
      <c r="D6" s="12">
        <v>87363</v>
      </c>
      <c r="E6" s="12">
        <f>表二!E6*0.5-1</f>
        <v>119660.5</v>
      </c>
      <c r="F6" s="359">
        <f t="shared" si="0"/>
        <v>96.1089108910891</v>
      </c>
      <c r="G6" s="359">
        <f t="shared" si="1"/>
        <v>-35.7946026986507</v>
      </c>
      <c r="H6" s="360">
        <f t="shared" si="2"/>
        <v>36.9693119512837</v>
      </c>
    </row>
    <row r="7" s="322" customFormat="1" ht="15.6" customHeight="1" spans="1:8">
      <c r="A7" s="358" t="s">
        <v>99</v>
      </c>
      <c r="B7" s="12">
        <v>279</v>
      </c>
      <c r="C7" s="12"/>
      <c r="D7" s="12"/>
      <c r="E7" s="12"/>
      <c r="F7" s="361" t="s">
        <v>100</v>
      </c>
      <c r="G7" s="361" t="s">
        <v>100</v>
      </c>
      <c r="H7" s="361" t="s">
        <v>100</v>
      </c>
    </row>
    <row r="8" s="322" customFormat="1" ht="15.6" customHeight="1" spans="1:8">
      <c r="A8" s="358" t="s">
        <v>101</v>
      </c>
      <c r="B8" s="12">
        <v>69260</v>
      </c>
      <c r="C8" s="12">
        <f>表二!C9*0.4</f>
        <v>38500</v>
      </c>
      <c r="D8" s="12">
        <f>表二!D9*0.4</f>
        <v>35416.8</v>
      </c>
      <c r="E8" s="12">
        <f>表二!E9*0.4</f>
        <v>60399.2</v>
      </c>
      <c r="F8" s="359">
        <f t="shared" si="0"/>
        <v>91.9916883116883</v>
      </c>
      <c r="G8" s="359">
        <f t="shared" si="1"/>
        <v>-48.8639907594571</v>
      </c>
      <c r="H8" s="360">
        <f>(E8/D8-1)*100</f>
        <v>70.5382756206094</v>
      </c>
    </row>
    <row r="9" s="322" customFormat="1" ht="15.6" customHeight="1" spans="1:8">
      <c r="A9" s="358" t="s">
        <v>102</v>
      </c>
      <c r="B9" s="12">
        <v>5429</v>
      </c>
      <c r="C9" s="12">
        <f>表二!C10*0.4</f>
        <v>3400</v>
      </c>
      <c r="D9" s="12">
        <v>3561</v>
      </c>
      <c r="E9" s="12">
        <f>表二!E10*0.4</f>
        <v>3818</v>
      </c>
      <c r="F9" s="359">
        <f t="shared" si="0"/>
        <v>104.735294117647</v>
      </c>
      <c r="G9" s="359">
        <f t="shared" si="1"/>
        <v>-34.407809909744</v>
      </c>
      <c r="H9" s="360">
        <f t="shared" si="2"/>
        <v>7.21707385565853</v>
      </c>
    </row>
    <row r="10" s="322" customFormat="1" ht="15.6" customHeight="1" spans="1:8">
      <c r="A10" s="358" t="s">
        <v>103</v>
      </c>
      <c r="B10" s="12">
        <v>12043</v>
      </c>
      <c r="C10" s="12">
        <v>11500</v>
      </c>
      <c r="D10" s="12">
        <v>12130</v>
      </c>
      <c r="E10" s="12">
        <f>表二!E11</f>
        <v>10559</v>
      </c>
      <c r="F10" s="359">
        <f t="shared" si="0"/>
        <v>105.478260869565</v>
      </c>
      <c r="G10" s="359">
        <f t="shared" si="1"/>
        <v>0.722411359295849</v>
      </c>
      <c r="H10" s="360">
        <f t="shared" si="2"/>
        <v>-12.9513602638087</v>
      </c>
    </row>
    <row r="11" s="322" customFormat="1" ht="15.6" customHeight="1" spans="1:8">
      <c r="A11" s="358" t="s">
        <v>104</v>
      </c>
      <c r="B11" s="12">
        <v>21272</v>
      </c>
      <c r="C11" s="12">
        <v>14300</v>
      </c>
      <c r="D11" s="12">
        <v>15212</v>
      </c>
      <c r="E11" s="12">
        <f>表二!E12</f>
        <v>17356</v>
      </c>
      <c r="F11" s="359">
        <f t="shared" si="0"/>
        <v>106.377622377622</v>
      </c>
      <c r="G11" s="359">
        <f t="shared" si="1"/>
        <v>-28.4881534411433</v>
      </c>
      <c r="H11" s="360">
        <f t="shared" si="2"/>
        <v>14.0941362082566</v>
      </c>
    </row>
    <row r="12" s="322" customFormat="1" ht="15.6" customHeight="1" spans="1:8">
      <c r="A12" s="358" t="s">
        <v>105</v>
      </c>
      <c r="B12" s="12">
        <v>5934</v>
      </c>
      <c r="C12" s="12">
        <v>5200</v>
      </c>
      <c r="D12" s="12">
        <f>5374-1</f>
        <v>5373</v>
      </c>
      <c r="E12" s="12">
        <f>表二!E13</f>
        <v>5207</v>
      </c>
      <c r="F12" s="359">
        <f t="shared" si="0"/>
        <v>103.326923076923</v>
      </c>
      <c r="G12" s="359">
        <f t="shared" si="1"/>
        <v>-9.45399393326593</v>
      </c>
      <c r="H12" s="360">
        <f t="shared" si="2"/>
        <v>-3.08952168248651</v>
      </c>
    </row>
    <row r="13" s="322" customFormat="1" ht="15.6" customHeight="1" spans="1:8">
      <c r="A13" s="358" t="s">
        <v>106</v>
      </c>
      <c r="B13" s="12">
        <v>3070</v>
      </c>
      <c r="C13" s="12">
        <v>2500</v>
      </c>
      <c r="D13" s="12">
        <v>2637</v>
      </c>
      <c r="E13" s="12">
        <f>表二!E14</f>
        <v>2950</v>
      </c>
      <c r="F13" s="359">
        <f t="shared" si="0"/>
        <v>105.48</v>
      </c>
      <c r="G13" s="359">
        <f t="shared" si="1"/>
        <v>-14.1042345276873</v>
      </c>
      <c r="H13" s="360">
        <f t="shared" si="2"/>
        <v>11.869548729617</v>
      </c>
    </row>
    <row r="14" s="322" customFormat="1" ht="15.6" customHeight="1" spans="1:8">
      <c r="A14" s="358" t="s">
        <v>107</v>
      </c>
      <c r="B14" s="12">
        <v>7250</v>
      </c>
      <c r="C14" s="12">
        <v>5000</v>
      </c>
      <c r="D14" s="12">
        <v>5678</v>
      </c>
      <c r="E14" s="12">
        <f>表二!E15</f>
        <v>6248</v>
      </c>
      <c r="F14" s="359">
        <f t="shared" si="0"/>
        <v>113.56</v>
      </c>
      <c r="G14" s="359">
        <f t="shared" si="1"/>
        <v>-21.6827586206897</v>
      </c>
      <c r="H14" s="360">
        <f t="shared" si="2"/>
        <v>10.0387460373371</v>
      </c>
    </row>
    <row r="15" s="322" customFormat="1" ht="15.6" customHeight="1" spans="1:8">
      <c r="A15" s="358" t="s">
        <v>108</v>
      </c>
      <c r="B15" s="12">
        <v>8675</v>
      </c>
      <c r="C15" s="12">
        <v>5200</v>
      </c>
      <c r="D15" s="12">
        <v>6353</v>
      </c>
      <c r="E15" s="12">
        <f>表二!E16</f>
        <v>8678</v>
      </c>
      <c r="F15" s="359">
        <f t="shared" si="0"/>
        <v>122.173076923077</v>
      </c>
      <c r="G15" s="359">
        <f t="shared" si="1"/>
        <v>-26.7665706051873</v>
      </c>
      <c r="H15" s="360">
        <f t="shared" si="2"/>
        <v>36.5968833621911</v>
      </c>
    </row>
    <row r="16" s="322" customFormat="1" ht="15.6" customHeight="1" spans="1:8">
      <c r="A16" s="358" t="s">
        <v>109</v>
      </c>
      <c r="B16" s="12">
        <v>2072</v>
      </c>
      <c r="C16" s="12">
        <v>2100</v>
      </c>
      <c r="D16" s="12">
        <v>2121</v>
      </c>
      <c r="E16" s="12">
        <f>表二!E17</f>
        <v>1822</v>
      </c>
      <c r="F16" s="359">
        <f t="shared" si="0"/>
        <v>101</v>
      </c>
      <c r="G16" s="359">
        <f t="shared" si="1"/>
        <v>2.36486486486487</v>
      </c>
      <c r="H16" s="360">
        <f t="shared" si="2"/>
        <v>-14.0971239981141</v>
      </c>
    </row>
    <row r="17" s="322" customFormat="1" ht="15.6" customHeight="1" spans="1:8">
      <c r="A17" s="358" t="s">
        <v>110</v>
      </c>
      <c r="B17" s="12">
        <v>7413</v>
      </c>
      <c r="C17" s="12"/>
      <c r="D17" s="12">
        <v>773</v>
      </c>
      <c r="E17" s="12">
        <f>表二!E18</f>
        <v>6421</v>
      </c>
      <c r="F17" s="361" t="s">
        <v>69</v>
      </c>
      <c r="G17" s="359">
        <f t="shared" si="1"/>
        <v>-89.5723728584918</v>
      </c>
      <c r="H17" s="361" t="s">
        <v>69</v>
      </c>
    </row>
    <row r="18" s="322" customFormat="1" ht="15.6" customHeight="1" spans="1:8">
      <c r="A18" s="358" t="s">
        <v>111</v>
      </c>
      <c r="B18" s="12">
        <v>26135</v>
      </c>
      <c r="C18" s="12">
        <v>10400</v>
      </c>
      <c r="D18" s="12">
        <v>14804</v>
      </c>
      <c r="E18" s="12">
        <f>表二!E19</f>
        <v>21695</v>
      </c>
      <c r="F18" s="359">
        <f t="shared" si="0"/>
        <v>142.346153846154</v>
      </c>
      <c r="G18" s="359">
        <f t="shared" si="1"/>
        <v>-43.3556533384351</v>
      </c>
      <c r="H18" s="360">
        <f t="shared" si="2"/>
        <v>46.5482302080519</v>
      </c>
    </row>
    <row r="19" s="351" customFormat="1" ht="15.6" customHeight="1" spans="1:8">
      <c r="A19" s="362" t="s">
        <v>112</v>
      </c>
      <c r="B19" s="12">
        <v>1365</v>
      </c>
      <c r="C19" s="12">
        <v>1000</v>
      </c>
      <c r="D19" s="12">
        <v>1033</v>
      </c>
      <c r="E19" s="12">
        <f>表二!E20</f>
        <v>1186</v>
      </c>
      <c r="F19" s="359">
        <f t="shared" si="0"/>
        <v>103.3</v>
      </c>
      <c r="G19" s="363" t="s">
        <v>113</v>
      </c>
      <c r="H19" s="360">
        <f t="shared" si="2"/>
        <v>14.811229428848</v>
      </c>
    </row>
    <row r="20" s="322" customFormat="1" ht="15.6" customHeight="1" spans="1:8">
      <c r="A20" s="358" t="s">
        <v>83</v>
      </c>
      <c r="B20" s="12">
        <f>SUM(B21:B27)</f>
        <v>123903</v>
      </c>
      <c r="C20" s="12">
        <f>SUM(C21:C27)</f>
        <v>80000</v>
      </c>
      <c r="D20" s="12">
        <f>SUM(D21:D27)</f>
        <v>77850</v>
      </c>
      <c r="E20" s="12">
        <f>表二!E21</f>
        <v>88600</v>
      </c>
      <c r="F20" s="359">
        <f t="shared" si="0"/>
        <v>97.3125</v>
      </c>
      <c r="G20" s="359">
        <f t="shared" si="1"/>
        <v>-37.1685915595264</v>
      </c>
      <c r="H20" s="360">
        <f t="shared" si="2"/>
        <v>13.8086062941554</v>
      </c>
    </row>
    <row r="21" s="322" customFormat="1" ht="15.6" customHeight="1" spans="1:8">
      <c r="A21" s="358" t="s">
        <v>84</v>
      </c>
      <c r="B21" s="12">
        <v>19122</v>
      </c>
      <c r="C21" s="12">
        <v>8500</v>
      </c>
      <c r="D21" s="12">
        <v>10502</v>
      </c>
      <c r="E21" s="12">
        <f>表二!E22</f>
        <v>21250</v>
      </c>
      <c r="F21" s="359">
        <f t="shared" si="0"/>
        <v>123.552941176471</v>
      </c>
      <c r="G21" s="359">
        <f t="shared" si="1"/>
        <v>-45.0789666352892</v>
      </c>
      <c r="H21" s="360">
        <f t="shared" si="2"/>
        <v>102.342410969339</v>
      </c>
    </row>
    <row r="22" s="322" customFormat="1" ht="15.6" customHeight="1" spans="1:8">
      <c r="A22" s="358" t="s">
        <v>85</v>
      </c>
      <c r="B22" s="12">
        <v>14398</v>
      </c>
      <c r="C22" s="12">
        <v>7100</v>
      </c>
      <c r="D22" s="12">
        <v>7500</v>
      </c>
      <c r="E22" s="12">
        <f>表二!E23</f>
        <v>9778</v>
      </c>
      <c r="F22" s="359">
        <f t="shared" si="0"/>
        <v>105.633802816901</v>
      </c>
      <c r="G22" s="359">
        <f t="shared" si="1"/>
        <v>-47.9094318655369</v>
      </c>
      <c r="H22" s="360">
        <f t="shared" si="2"/>
        <v>30.3733333333333</v>
      </c>
    </row>
    <row r="23" s="322" customFormat="1" ht="15.6" customHeight="1" spans="1:8">
      <c r="A23" s="358" t="s">
        <v>86</v>
      </c>
      <c r="B23" s="12">
        <v>13439</v>
      </c>
      <c r="C23" s="12">
        <v>16300</v>
      </c>
      <c r="D23" s="12">
        <v>17093</v>
      </c>
      <c r="E23" s="12">
        <f>表二!E24</f>
        <v>8017</v>
      </c>
      <c r="F23" s="359">
        <f t="shared" si="0"/>
        <v>104.865030674847</v>
      </c>
      <c r="G23" s="359">
        <f t="shared" si="1"/>
        <v>27.1895230299873</v>
      </c>
      <c r="H23" s="360">
        <f t="shared" si="2"/>
        <v>-53.0977593166794</v>
      </c>
    </row>
    <row r="24" s="322" customFormat="1" ht="15.6" customHeight="1" spans="1:8">
      <c r="A24" s="358" t="s">
        <v>87</v>
      </c>
      <c r="B24" s="12">
        <v>3163</v>
      </c>
      <c r="C24" s="12">
        <v>1800</v>
      </c>
      <c r="D24" s="12">
        <v>3063</v>
      </c>
      <c r="E24" s="12">
        <f>表二!E25</f>
        <v>1303</v>
      </c>
      <c r="F24" s="359">
        <f t="shared" si="0"/>
        <v>170.166666666667</v>
      </c>
      <c r="G24" s="359">
        <f t="shared" si="1"/>
        <v>-3.16155548529876</v>
      </c>
      <c r="H24" s="360">
        <f t="shared" si="2"/>
        <v>-57.4600065295462</v>
      </c>
    </row>
    <row r="25" s="322" customFormat="1" ht="15.6" customHeight="1" spans="1:8">
      <c r="A25" s="358" t="s">
        <v>88</v>
      </c>
      <c r="B25" s="12">
        <v>71078</v>
      </c>
      <c r="C25" s="12">
        <v>45400</v>
      </c>
      <c r="D25" s="12">
        <v>37573</v>
      </c>
      <c r="E25" s="12">
        <f>表二!E26</f>
        <v>46608</v>
      </c>
      <c r="F25" s="359">
        <f t="shared" si="0"/>
        <v>82.7599118942731</v>
      </c>
      <c r="G25" s="359">
        <f t="shared" si="1"/>
        <v>-47.1383550465686</v>
      </c>
      <c r="H25" s="360">
        <f t="shared" si="2"/>
        <v>24.0465227690097</v>
      </c>
    </row>
    <row r="26" s="322" customFormat="1" ht="15.6" customHeight="1" spans="1:8">
      <c r="A26" s="362" t="s">
        <v>89</v>
      </c>
      <c r="B26" s="12">
        <v>1016</v>
      </c>
      <c r="C26" s="12">
        <v>900</v>
      </c>
      <c r="D26" s="12">
        <v>1000</v>
      </c>
      <c r="E26" s="12">
        <f>表二!E27</f>
        <v>662</v>
      </c>
      <c r="F26" s="359">
        <f t="shared" si="0"/>
        <v>111.111111111111</v>
      </c>
      <c r="G26" s="364" t="s">
        <v>114</v>
      </c>
      <c r="H26" s="360">
        <f t="shared" si="2"/>
        <v>-33.8</v>
      </c>
    </row>
    <row r="27" s="322" customFormat="1" ht="15.6" customHeight="1" spans="1:8">
      <c r="A27" s="358" t="s">
        <v>90</v>
      </c>
      <c r="B27" s="12">
        <v>1687</v>
      </c>
      <c r="C27" s="12"/>
      <c r="D27" s="12">
        <v>1119</v>
      </c>
      <c r="E27" s="12">
        <f>表二!E28</f>
        <v>982</v>
      </c>
      <c r="F27" s="364" t="s">
        <v>69</v>
      </c>
      <c r="G27" s="359">
        <f>(D27/B27-1)*100</f>
        <v>-33.6692353289864</v>
      </c>
      <c r="H27" s="361" t="s">
        <v>69</v>
      </c>
    </row>
    <row r="28" s="352" customFormat="1" ht="15.6" customHeight="1" spans="1:8">
      <c r="A28" s="365" t="s">
        <v>115</v>
      </c>
      <c r="B28" s="366">
        <f>B20+B5</f>
        <v>430168</v>
      </c>
      <c r="C28" s="366">
        <f>C20+C5</f>
        <v>270000</v>
      </c>
      <c r="D28" s="366">
        <f>D20+D5</f>
        <v>270304.8</v>
      </c>
      <c r="E28" s="366">
        <f>E20+E5</f>
        <v>354599.7</v>
      </c>
      <c r="F28" s="367">
        <f t="shared" si="0"/>
        <v>100.112888888889</v>
      </c>
      <c r="G28" s="367">
        <f t="shared" si="1"/>
        <v>-37.1629688865746</v>
      </c>
      <c r="H28" s="368">
        <f t="shared" ref="H28:H30" si="3">(E28/D28-1)*100</f>
        <v>31.1851287879461</v>
      </c>
    </row>
    <row r="29" s="322" customFormat="1" ht="21" hidden="1" customHeight="1" spans="1:8">
      <c r="A29" s="358" t="s">
        <v>92</v>
      </c>
      <c r="B29" s="312" t="e">
        <f>B5+#REF!-#REF!</f>
        <v>#REF!</v>
      </c>
      <c r="C29" s="12" t="e">
        <f>C5+#REF!-#REF!</f>
        <v>#REF!</v>
      </c>
      <c r="D29" s="12" t="e">
        <f>D5+#REF!-#REF!</f>
        <v>#REF!</v>
      </c>
      <c r="E29" s="12" t="e">
        <f>E5+#REF!-#REF!</f>
        <v>#REF!</v>
      </c>
      <c r="F29" s="359" t="e">
        <f t="shared" si="0"/>
        <v>#REF!</v>
      </c>
      <c r="G29" s="359" t="e">
        <f t="shared" si="1"/>
        <v>#REF!</v>
      </c>
      <c r="H29" s="360" t="e">
        <f t="shared" si="3"/>
        <v>#REF!</v>
      </c>
    </row>
    <row r="30" s="322" customFormat="1" ht="21" hidden="1" customHeight="1" spans="1:8">
      <c r="A30" s="358" t="s">
        <v>93</v>
      </c>
      <c r="B30" s="312" t="e">
        <f>B28-B29</f>
        <v>#REF!</v>
      </c>
      <c r="C30" s="12" t="e">
        <f>C28-C29</f>
        <v>#REF!</v>
      </c>
      <c r="D30" s="12" t="e">
        <f>D28-D29</f>
        <v>#REF!</v>
      </c>
      <c r="E30" s="12" t="e">
        <f>E28-E29</f>
        <v>#REF!</v>
      </c>
      <c r="F30" s="359" t="e">
        <f t="shared" si="0"/>
        <v>#REF!</v>
      </c>
      <c r="G30" s="359" t="e">
        <f t="shared" si="1"/>
        <v>#REF!</v>
      </c>
      <c r="H30" s="360" t="e">
        <f t="shared" si="3"/>
        <v>#REF!</v>
      </c>
    </row>
  </sheetData>
  <mergeCells count="2">
    <mergeCell ref="A2:H2"/>
    <mergeCell ref="G3:H3"/>
  </mergeCells>
  <printOptions horizontalCentered="1"/>
  <pageMargins left="0.786805555555556" right="0.786805555555556" top="0.590277777777778" bottom="0.707638888888889" header="0.227777777777778" footer="0.2"/>
  <pageSetup paperSize="9" firstPageNumber="3" orientation="landscape"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N30"/>
  <sheetViews>
    <sheetView showGridLines="0" workbookViewId="0">
      <pane ySplit="4" topLeftCell="A10" activePane="bottomLeft" state="frozen"/>
      <selection/>
      <selection pane="bottomLeft" activeCell="D28" sqref="D28"/>
    </sheetView>
  </sheetViews>
  <sheetFormatPr defaultColWidth="9" defaultRowHeight="14.25"/>
  <cols>
    <col min="1" max="1" width="29.875" customWidth="1"/>
    <col min="2" max="2" width="15.875" style="182" customWidth="1"/>
    <col min="3" max="3" width="14" customWidth="1"/>
    <col min="4" max="4" width="14.5" style="182" customWidth="1"/>
    <col min="5" max="5" width="8.375" style="323" hidden="1" customWidth="1"/>
    <col min="6" max="6" width="14.875" style="182" customWidth="1"/>
    <col min="7" max="7" width="15.25" customWidth="1"/>
    <col min="8" max="8" width="17" customWidth="1"/>
    <col min="9" max="9" width="11.5" hidden="1" customWidth="1"/>
    <col min="10" max="10" width="9.375" hidden="1" customWidth="1"/>
    <col min="11" max="11" width="10.375" hidden="1" customWidth="1"/>
    <col min="13" max="13" width="11.5" style="292"/>
    <col min="15" max="15" width="11.5"/>
  </cols>
  <sheetData>
    <row r="1" spans="1:1">
      <c r="A1" s="324" t="s">
        <v>116</v>
      </c>
    </row>
    <row r="2" ht="27" customHeight="1" spans="1:8">
      <c r="A2" s="325" t="s">
        <v>117</v>
      </c>
      <c r="B2" s="325"/>
      <c r="C2" s="325"/>
      <c r="D2" s="326"/>
      <c r="E2" s="327"/>
      <c r="F2" s="325"/>
      <c r="G2" s="325"/>
      <c r="H2" s="325"/>
    </row>
    <row r="3" ht="15" customHeight="1" spans="7:8">
      <c r="G3" s="124"/>
      <c r="H3" s="328" t="s">
        <v>30</v>
      </c>
    </row>
    <row r="4" s="322" customFormat="1" ht="27" customHeight="1" spans="1:14">
      <c r="A4" s="329" t="s">
        <v>118</v>
      </c>
      <c r="B4" s="10" t="s">
        <v>119</v>
      </c>
      <c r="C4" s="330" t="s">
        <v>120</v>
      </c>
      <c r="D4" s="10" t="s">
        <v>121</v>
      </c>
      <c r="E4" s="331" t="s">
        <v>122</v>
      </c>
      <c r="F4" s="10" t="s">
        <v>123</v>
      </c>
      <c r="G4" s="330" t="s">
        <v>124</v>
      </c>
      <c r="H4" s="332" t="s">
        <v>125</v>
      </c>
      <c r="I4" s="344" t="s">
        <v>126</v>
      </c>
      <c r="J4" s="345" t="s">
        <v>127</v>
      </c>
      <c r="M4" s="346"/>
      <c r="N4" s="347"/>
    </row>
    <row r="5" s="124" customFormat="1" ht="18" customHeight="1" spans="1:14">
      <c r="A5" s="333" t="s">
        <v>128</v>
      </c>
      <c r="B5" s="334">
        <f>SUM(B6:B28)</f>
        <v>815418</v>
      </c>
      <c r="C5" s="334">
        <f>SUM(C6:C28)</f>
        <v>863314</v>
      </c>
      <c r="D5" s="334">
        <f>SUM(D6:D28)</f>
        <v>864488</v>
      </c>
      <c r="E5" s="334">
        <f>SUM(E6:E28)</f>
        <v>623410</v>
      </c>
      <c r="F5" s="334">
        <f>SUM(F6:F28)</f>
        <v>663236</v>
      </c>
      <c r="G5" s="335">
        <f t="shared" ref="G5:G28" si="0">ROUND(D5/C5*100,1)</f>
        <v>100.1</v>
      </c>
      <c r="H5" s="335">
        <f t="shared" ref="H5:H28" si="1">(F5-E5)/E5*100</f>
        <v>6.38841212043438</v>
      </c>
      <c r="I5" s="124">
        <v>671647.77</v>
      </c>
      <c r="J5" s="124">
        <f>SUM(J6:J28)</f>
        <v>47392.44</v>
      </c>
      <c r="K5" s="124">
        <f>I5-J5</f>
        <v>624255.33</v>
      </c>
      <c r="M5" s="348"/>
      <c r="N5" s="349"/>
    </row>
    <row r="6" ht="18" customHeight="1" spans="1:14">
      <c r="A6" s="336" t="s">
        <v>129</v>
      </c>
      <c r="B6" s="334">
        <v>94592</v>
      </c>
      <c r="C6" s="334">
        <v>97050</v>
      </c>
      <c r="D6" s="334">
        <v>105234</v>
      </c>
      <c r="E6" s="334">
        <v>86227</v>
      </c>
      <c r="F6" s="334">
        <f>87875-1800</f>
        <v>86075</v>
      </c>
      <c r="G6" s="335">
        <f t="shared" si="0"/>
        <v>108.4</v>
      </c>
      <c r="H6" s="335">
        <f t="shared" si="1"/>
        <v>-0.176278891762441</v>
      </c>
      <c r="I6" s="123">
        <v>87300.75</v>
      </c>
      <c r="J6">
        <v>1389.57</v>
      </c>
      <c r="K6" s="124">
        <f t="shared" ref="K6:K29" si="2">I6-J6</f>
        <v>85911.18</v>
      </c>
      <c r="M6" s="350"/>
      <c r="N6" s="42"/>
    </row>
    <row r="7" ht="18" customHeight="1" spans="1:11">
      <c r="A7" s="336" t="s">
        <v>130</v>
      </c>
      <c r="B7" s="334">
        <v>32544</v>
      </c>
      <c r="C7" s="334">
        <v>34468</v>
      </c>
      <c r="D7" s="334">
        <v>34408</v>
      </c>
      <c r="E7" s="334">
        <v>29696</v>
      </c>
      <c r="F7" s="334">
        <v>29680</v>
      </c>
      <c r="G7" s="335">
        <f t="shared" si="0"/>
        <v>99.8</v>
      </c>
      <c r="H7" s="335">
        <f t="shared" si="1"/>
        <v>-0.0538793103448276</v>
      </c>
      <c r="I7" s="123">
        <v>28605.25</v>
      </c>
      <c r="J7">
        <v>158</v>
      </c>
      <c r="K7" s="124">
        <f t="shared" si="2"/>
        <v>28447.25</v>
      </c>
    </row>
    <row r="8" ht="18" customHeight="1" spans="1:11">
      <c r="A8" s="336" t="s">
        <v>131</v>
      </c>
      <c r="B8" s="334">
        <v>132003</v>
      </c>
      <c r="C8" s="337">
        <f>177408-25000</f>
        <v>152408</v>
      </c>
      <c r="D8" s="338">
        <v>147057</v>
      </c>
      <c r="E8" s="339">
        <v>124777</v>
      </c>
      <c r="F8" s="337">
        <f>126841+571</f>
        <v>127412</v>
      </c>
      <c r="G8" s="335">
        <f t="shared" si="0"/>
        <v>96.5</v>
      </c>
      <c r="H8" s="335">
        <f t="shared" si="1"/>
        <v>2.11176739302916</v>
      </c>
      <c r="I8" s="123">
        <v>128862.88</v>
      </c>
      <c r="J8">
        <v>14663.58</v>
      </c>
      <c r="K8" s="124">
        <f t="shared" si="2"/>
        <v>114199.3</v>
      </c>
    </row>
    <row r="9" ht="18" customHeight="1" spans="1:11">
      <c r="A9" s="340" t="s">
        <v>132</v>
      </c>
      <c r="B9" s="334">
        <v>20894</v>
      </c>
      <c r="C9" s="337">
        <v>14611</v>
      </c>
      <c r="D9" s="338">
        <v>24018</v>
      </c>
      <c r="E9" s="339">
        <v>10750</v>
      </c>
      <c r="F9" s="337">
        <v>7892</v>
      </c>
      <c r="G9" s="335">
        <f t="shared" si="0"/>
        <v>164.4</v>
      </c>
      <c r="H9" s="335">
        <f t="shared" si="1"/>
        <v>-26.5860465116279</v>
      </c>
      <c r="I9" s="123">
        <v>18698.53</v>
      </c>
      <c r="J9">
        <v>178</v>
      </c>
      <c r="K9" s="124">
        <f t="shared" si="2"/>
        <v>18520.53</v>
      </c>
    </row>
    <row r="10" ht="18" customHeight="1" spans="1:11">
      <c r="A10" s="336" t="s">
        <v>133</v>
      </c>
      <c r="B10" s="334">
        <v>13920</v>
      </c>
      <c r="C10" s="337">
        <v>15317</v>
      </c>
      <c r="D10" s="338">
        <v>13200</v>
      </c>
      <c r="E10" s="339">
        <v>12492</v>
      </c>
      <c r="F10" s="337">
        <v>10459</v>
      </c>
      <c r="G10" s="335">
        <f t="shared" si="0"/>
        <v>86.2</v>
      </c>
      <c r="H10" s="335">
        <f t="shared" si="1"/>
        <v>-16.2744156260006</v>
      </c>
      <c r="I10" s="123">
        <v>11243.11</v>
      </c>
      <c r="J10">
        <v>2643.56</v>
      </c>
      <c r="K10" s="124">
        <f t="shared" si="2"/>
        <v>8599.55</v>
      </c>
    </row>
    <row r="11" ht="18" customHeight="1" spans="1:11">
      <c r="A11" s="336" t="s">
        <v>134</v>
      </c>
      <c r="B11" s="334">
        <v>88661</v>
      </c>
      <c r="C11" s="337">
        <v>92983</v>
      </c>
      <c r="D11" s="338">
        <v>94965</v>
      </c>
      <c r="E11" s="339">
        <v>75973</v>
      </c>
      <c r="F11" s="337">
        <v>75522</v>
      </c>
      <c r="G11" s="335">
        <f t="shared" si="0"/>
        <v>102.1</v>
      </c>
      <c r="H11" s="335">
        <f t="shared" si="1"/>
        <v>-0.593631948192121</v>
      </c>
      <c r="I11" s="123">
        <v>79057.63</v>
      </c>
      <c r="J11">
        <v>3149.56</v>
      </c>
      <c r="K11" s="124">
        <f t="shared" si="2"/>
        <v>75908.07</v>
      </c>
    </row>
    <row r="12" ht="18" customHeight="1" spans="1:11">
      <c r="A12" s="336" t="s">
        <v>135</v>
      </c>
      <c r="B12" s="334">
        <v>76206</v>
      </c>
      <c r="C12" s="337">
        <v>97059</v>
      </c>
      <c r="D12" s="338">
        <v>97347</v>
      </c>
      <c r="E12" s="339">
        <v>62375</v>
      </c>
      <c r="F12" s="337">
        <f>73192-200+13462</f>
        <v>86454</v>
      </c>
      <c r="G12" s="335">
        <f t="shared" si="0"/>
        <v>100.3</v>
      </c>
      <c r="H12" s="335">
        <f t="shared" si="1"/>
        <v>38.6036072144289</v>
      </c>
      <c r="I12" s="123">
        <v>71855.79</v>
      </c>
      <c r="J12">
        <v>5168.18</v>
      </c>
      <c r="K12" s="124">
        <f t="shared" si="2"/>
        <v>66687.61</v>
      </c>
    </row>
    <row r="13" ht="18" customHeight="1" spans="1:11">
      <c r="A13" s="336" t="s">
        <v>136</v>
      </c>
      <c r="B13" s="334">
        <v>54519</v>
      </c>
      <c r="C13" s="337">
        <v>22040</v>
      </c>
      <c r="D13" s="338">
        <v>21950</v>
      </c>
      <c r="E13" s="339">
        <v>10935</v>
      </c>
      <c r="F13" s="337">
        <f>10183-400</f>
        <v>9783</v>
      </c>
      <c r="G13" s="335">
        <f t="shared" si="0"/>
        <v>99.6</v>
      </c>
      <c r="H13" s="335">
        <f t="shared" si="1"/>
        <v>-10.5349794238683</v>
      </c>
      <c r="I13" s="123">
        <v>9317.02</v>
      </c>
      <c r="J13">
        <v>1589.72</v>
      </c>
      <c r="K13" s="124">
        <f t="shared" si="2"/>
        <v>7727.3</v>
      </c>
    </row>
    <row r="14" ht="18" customHeight="1" spans="1:11">
      <c r="A14" s="336" t="s">
        <v>137</v>
      </c>
      <c r="B14" s="334">
        <v>102252</v>
      </c>
      <c r="C14" s="337">
        <f>75336+25000</f>
        <v>100336</v>
      </c>
      <c r="D14" s="338">
        <v>109279</v>
      </c>
      <c r="E14" s="339">
        <v>55362</v>
      </c>
      <c r="F14" s="337">
        <f>60470-5838</f>
        <v>54632</v>
      </c>
      <c r="G14" s="335">
        <f t="shared" si="0"/>
        <v>108.9</v>
      </c>
      <c r="H14" s="335">
        <f t="shared" si="1"/>
        <v>-1.31859398143131</v>
      </c>
      <c r="I14" s="123">
        <v>49406.2</v>
      </c>
      <c r="J14">
        <v>558</v>
      </c>
      <c r="K14" s="124">
        <f t="shared" si="2"/>
        <v>48848.2</v>
      </c>
    </row>
    <row r="15" ht="18" customHeight="1" spans="1:11">
      <c r="A15" s="336" t="s">
        <v>138</v>
      </c>
      <c r="B15" s="334">
        <v>84973</v>
      </c>
      <c r="C15" s="337">
        <v>92216</v>
      </c>
      <c r="D15" s="338">
        <v>90908</v>
      </c>
      <c r="E15" s="339">
        <v>60057</v>
      </c>
      <c r="F15" s="337">
        <f>58252-400</f>
        <v>57852</v>
      </c>
      <c r="G15" s="335">
        <f t="shared" si="0"/>
        <v>98.6</v>
      </c>
      <c r="H15" s="335">
        <f t="shared" si="1"/>
        <v>-3.67151206353964</v>
      </c>
      <c r="I15" s="123">
        <v>69256.85</v>
      </c>
      <c r="J15">
        <v>6978.43</v>
      </c>
      <c r="K15" s="124">
        <f t="shared" si="2"/>
        <v>62278.42</v>
      </c>
    </row>
    <row r="16" ht="18" customHeight="1" spans="1:11">
      <c r="A16" s="336" t="s">
        <v>139</v>
      </c>
      <c r="B16" s="334">
        <v>43848</v>
      </c>
      <c r="C16" s="337">
        <v>38146</v>
      </c>
      <c r="D16" s="338">
        <v>35842</v>
      </c>
      <c r="E16" s="339">
        <v>12852</v>
      </c>
      <c r="F16" s="337">
        <f>23415-1000</f>
        <v>22415</v>
      </c>
      <c r="G16" s="335">
        <f t="shared" si="0"/>
        <v>94</v>
      </c>
      <c r="H16" s="335">
        <f t="shared" si="1"/>
        <v>74.4086523498288</v>
      </c>
      <c r="I16" s="123">
        <v>16358.05</v>
      </c>
      <c r="J16">
        <v>6778.88</v>
      </c>
      <c r="K16" s="124">
        <f t="shared" si="2"/>
        <v>9579.17</v>
      </c>
    </row>
    <row r="17" ht="18" customHeight="1" spans="1:11">
      <c r="A17" s="336" t="s">
        <v>140</v>
      </c>
      <c r="B17" s="334">
        <v>12710</v>
      </c>
      <c r="C17" s="337">
        <v>28988</v>
      </c>
      <c r="D17" s="338">
        <v>22583</v>
      </c>
      <c r="E17" s="339">
        <v>8904</v>
      </c>
      <c r="F17" s="337">
        <f>9331-1000</f>
        <v>8331</v>
      </c>
      <c r="G17" s="335">
        <f t="shared" si="0"/>
        <v>77.9</v>
      </c>
      <c r="H17" s="335">
        <f t="shared" si="1"/>
        <v>-6.43530997304582</v>
      </c>
      <c r="I17" s="123">
        <v>21542.35</v>
      </c>
      <c r="J17">
        <v>315</v>
      </c>
      <c r="K17" s="124">
        <f t="shared" si="2"/>
        <v>21227.35</v>
      </c>
    </row>
    <row r="18" ht="18" customHeight="1" spans="1:11">
      <c r="A18" s="336" t="s">
        <v>141</v>
      </c>
      <c r="B18" s="334">
        <v>2082</v>
      </c>
      <c r="C18" s="337">
        <v>1779</v>
      </c>
      <c r="D18" s="338">
        <v>1531</v>
      </c>
      <c r="E18" s="339">
        <v>1308</v>
      </c>
      <c r="F18" s="337">
        <v>1396</v>
      </c>
      <c r="G18" s="335">
        <f t="shared" si="0"/>
        <v>86.1</v>
      </c>
      <c r="H18" s="335">
        <f t="shared" si="1"/>
        <v>6.72782874617737</v>
      </c>
      <c r="I18" s="123">
        <v>4877.81</v>
      </c>
      <c r="J18">
        <v>86</v>
      </c>
      <c r="K18" s="124">
        <f t="shared" si="2"/>
        <v>4791.81</v>
      </c>
    </row>
    <row r="19" ht="18" customHeight="1" spans="1:11">
      <c r="A19" s="336" t="s">
        <v>142</v>
      </c>
      <c r="B19" s="334">
        <v>190</v>
      </c>
      <c r="C19" s="337">
        <v>15</v>
      </c>
      <c r="D19" s="338">
        <v>323</v>
      </c>
      <c r="E19" s="339">
        <v>15</v>
      </c>
      <c r="F19" s="337">
        <v>15</v>
      </c>
      <c r="G19" s="335">
        <f t="shared" si="0"/>
        <v>2153.3</v>
      </c>
      <c r="H19" s="335">
        <f t="shared" si="1"/>
        <v>0</v>
      </c>
      <c r="I19" s="123"/>
      <c r="K19" s="124">
        <f t="shared" si="2"/>
        <v>0</v>
      </c>
    </row>
    <row r="20" ht="18" customHeight="1" spans="1:11">
      <c r="A20" s="336" t="s">
        <v>143</v>
      </c>
      <c r="B20" s="334">
        <v>427</v>
      </c>
      <c r="C20" s="337">
        <v>150</v>
      </c>
      <c r="D20" s="338">
        <v>568</v>
      </c>
      <c r="E20" s="339">
        <v>300</v>
      </c>
      <c r="F20" s="337">
        <v>450</v>
      </c>
      <c r="G20" s="335">
        <f t="shared" si="0"/>
        <v>378.7</v>
      </c>
      <c r="H20" s="335">
        <f t="shared" si="1"/>
        <v>50</v>
      </c>
      <c r="I20" s="123">
        <v>300</v>
      </c>
      <c r="K20" s="124">
        <f t="shared" si="2"/>
        <v>300</v>
      </c>
    </row>
    <row r="21" ht="18" customHeight="1" spans="1:11">
      <c r="A21" s="336" t="s">
        <v>144</v>
      </c>
      <c r="B21" s="334">
        <v>18758</v>
      </c>
      <c r="C21" s="337">
        <v>13441</v>
      </c>
      <c r="D21" s="338">
        <v>14336</v>
      </c>
      <c r="E21" s="339">
        <v>11245</v>
      </c>
      <c r="F21" s="337">
        <v>10711</v>
      </c>
      <c r="G21" s="335">
        <f t="shared" si="0"/>
        <v>106.7</v>
      </c>
      <c r="H21" s="335">
        <f t="shared" si="1"/>
        <v>-4.74877723432637</v>
      </c>
      <c r="I21" s="123">
        <v>18433</v>
      </c>
      <c r="J21">
        <v>2010</v>
      </c>
      <c r="K21" s="124">
        <f t="shared" si="2"/>
        <v>16423</v>
      </c>
    </row>
    <row r="22" ht="18" customHeight="1" spans="1:11">
      <c r="A22" s="336" t="s">
        <v>145</v>
      </c>
      <c r="B22" s="334">
        <v>10284</v>
      </c>
      <c r="C22" s="337">
        <v>14493</v>
      </c>
      <c r="D22" s="338">
        <v>18028</v>
      </c>
      <c r="E22" s="339">
        <v>4451</v>
      </c>
      <c r="F22" s="337">
        <f>1963+12360+2649</f>
        <v>16972</v>
      </c>
      <c r="G22" s="335">
        <f t="shared" si="0"/>
        <v>124.4</v>
      </c>
      <c r="H22" s="335">
        <f t="shared" si="1"/>
        <v>281.307571332285</v>
      </c>
      <c r="I22" s="123">
        <v>6066.96</v>
      </c>
      <c r="J22">
        <v>20.96</v>
      </c>
      <c r="K22" s="124">
        <f t="shared" si="2"/>
        <v>6046</v>
      </c>
    </row>
    <row r="23" ht="18" customHeight="1" spans="1:11">
      <c r="A23" s="336" t="s">
        <v>146</v>
      </c>
      <c r="B23" s="334">
        <v>2358</v>
      </c>
      <c r="C23" s="337">
        <v>2215</v>
      </c>
      <c r="D23" s="338">
        <v>4051</v>
      </c>
      <c r="E23" s="339">
        <v>0</v>
      </c>
      <c r="F23" s="337">
        <v>3990</v>
      </c>
      <c r="G23" s="335">
        <f t="shared" si="0"/>
        <v>182.9</v>
      </c>
      <c r="H23" s="335">
        <v>100</v>
      </c>
      <c r="I23" s="123">
        <v>2080.59</v>
      </c>
      <c r="J23">
        <v>588</v>
      </c>
      <c r="K23" s="124">
        <f t="shared" si="2"/>
        <v>1492.59</v>
      </c>
    </row>
    <row r="24" ht="18" customHeight="1" spans="1:11">
      <c r="A24" s="336" t="s">
        <v>147</v>
      </c>
      <c r="B24" s="334">
        <v>5366</v>
      </c>
      <c r="C24" s="337">
        <v>8490</v>
      </c>
      <c r="D24" s="338">
        <v>6735</v>
      </c>
      <c r="E24" s="339">
        <v>5513</v>
      </c>
      <c r="F24" s="337">
        <v>6018</v>
      </c>
      <c r="G24" s="335">
        <f t="shared" si="0"/>
        <v>79.3</v>
      </c>
      <c r="H24" s="335">
        <f>(F24-E24)/E24*100</f>
        <v>9.16016687828768</v>
      </c>
      <c r="I24" s="123"/>
      <c r="K24" s="124">
        <f t="shared" si="2"/>
        <v>0</v>
      </c>
    </row>
    <row r="25" ht="18" customHeight="1" spans="1:11">
      <c r="A25" s="336" t="s">
        <v>148</v>
      </c>
      <c r="B25" s="334"/>
      <c r="C25" s="337">
        <v>3000</v>
      </c>
      <c r="D25" s="338"/>
      <c r="E25" s="339">
        <v>3000</v>
      </c>
      <c r="F25" s="337">
        <v>3000</v>
      </c>
      <c r="G25" s="335">
        <f t="shared" si="0"/>
        <v>0</v>
      </c>
      <c r="H25" s="335">
        <f t="shared" si="1"/>
        <v>0</v>
      </c>
      <c r="I25" s="123">
        <v>3000</v>
      </c>
      <c r="K25" s="124">
        <f t="shared" si="2"/>
        <v>3000</v>
      </c>
    </row>
    <row r="26" ht="18" customHeight="1" spans="1:11">
      <c r="A26" s="336" t="s">
        <v>149</v>
      </c>
      <c r="B26" s="334">
        <v>5180</v>
      </c>
      <c r="C26" s="337">
        <v>18615</v>
      </c>
      <c r="D26" s="338">
        <v>6825</v>
      </c>
      <c r="E26" s="339">
        <v>31153</v>
      </c>
      <c r="F26" s="337">
        <f>25818+1529</f>
        <v>27347</v>
      </c>
      <c r="G26" s="335">
        <f t="shared" si="0"/>
        <v>36.7</v>
      </c>
      <c r="H26" s="335">
        <f t="shared" si="1"/>
        <v>-12.217121946522</v>
      </c>
      <c r="I26" s="123">
        <v>32535</v>
      </c>
      <c r="J26">
        <v>1117</v>
      </c>
      <c r="K26" s="124">
        <f t="shared" si="2"/>
        <v>31418</v>
      </c>
    </row>
    <row r="27" ht="18" customHeight="1" spans="1:11">
      <c r="A27" s="336" t="s">
        <v>150</v>
      </c>
      <c r="B27" s="334">
        <v>13552</v>
      </c>
      <c r="C27" s="337">
        <v>15494</v>
      </c>
      <c r="D27" s="338">
        <v>15204</v>
      </c>
      <c r="E27" s="339">
        <v>16025</v>
      </c>
      <c r="F27" s="337">
        <v>16830</v>
      </c>
      <c r="G27" s="335">
        <f t="shared" si="0"/>
        <v>98.1</v>
      </c>
      <c r="H27" s="335">
        <f t="shared" si="1"/>
        <v>5.02340093603744</v>
      </c>
      <c r="I27" s="123">
        <v>12850</v>
      </c>
      <c r="K27" s="124">
        <f t="shared" si="2"/>
        <v>12850</v>
      </c>
    </row>
    <row r="28" ht="18" customHeight="1" spans="1:11">
      <c r="A28" s="336" t="s">
        <v>151</v>
      </c>
      <c r="B28" s="334">
        <v>99</v>
      </c>
      <c r="C28" s="337"/>
      <c r="D28" s="338">
        <v>96</v>
      </c>
      <c r="E28" s="339"/>
      <c r="F28" s="337"/>
      <c r="G28" s="335"/>
      <c r="H28" s="335"/>
      <c r="I28">
        <v>0</v>
      </c>
      <c r="K28" s="124">
        <f t="shared" si="2"/>
        <v>0</v>
      </c>
    </row>
    <row r="29" spans="6:6">
      <c r="F29" s="341"/>
    </row>
    <row r="30" spans="2:6">
      <c r="B30" s="342"/>
      <c r="D30" s="342"/>
      <c r="F30" s="343"/>
    </row>
  </sheetData>
  <mergeCells count="1">
    <mergeCell ref="A2:H2"/>
  </mergeCells>
  <printOptions horizontalCentered="1"/>
  <pageMargins left="0.786805555555556" right="0.786805555555556" top="0.354166666666667" bottom="0.511805555555556" header="0.235416666666667" footer="0.235416666666667"/>
  <pageSetup paperSize="9" scale="95" firstPageNumber="4"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I56"/>
  <sheetViews>
    <sheetView showGridLines="0" showZeros="0" workbookViewId="0">
      <pane ySplit="5" topLeftCell="A6" activePane="bottomLeft" state="frozen"/>
      <selection/>
      <selection pane="bottomLeft" activeCell="A2" sqref="A2:F2"/>
    </sheetView>
  </sheetViews>
  <sheetFormatPr defaultColWidth="9" defaultRowHeight="14.25"/>
  <cols>
    <col min="1" max="1" width="39.125" style="3" customWidth="1"/>
    <col min="2" max="2" width="13" style="4" customWidth="1"/>
    <col min="3" max="3" width="15.625" style="3" customWidth="1"/>
    <col min="4" max="4" width="28.875" style="3" customWidth="1"/>
    <col min="5" max="5" width="12.5" style="3" customWidth="1"/>
    <col min="6" max="6" width="15.625" style="3" customWidth="1"/>
    <col min="7" max="7" width="9.5" style="3" customWidth="1"/>
    <col min="8" max="8" width="12.625" style="3"/>
    <col min="9" max="16384" width="9" style="3"/>
  </cols>
  <sheetData>
    <row r="1" ht="18" customHeight="1" spans="1:2">
      <c r="A1" s="5" t="s">
        <v>152</v>
      </c>
      <c r="B1" s="6"/>
    </row>
    <row r="2" s="1" customFormat="1" ht="27.95" customHeight="1" spans="1:6">
      <c r="A2" s="294" t="s">
        <v>153</v>
      </c>
      <c r="B2" s="294"/>
      <c r="C2" s="294"/>
      <c r="D2" s="294"/>
      <c r="E2" s="294"/>
      <c r="F2" s="294"/>
    </row>
    <row r="3" ht="18" customHeight="1" spans="1:6">
      <c r="A3" s="1"/>
      <c r="B3" s="6"/>
      <c r="F3" s="305" t="s">
        <v>30</v>
      </c>
    </row>
    <row r="4" s="2" customFormat="1" ht="22.5" customHeight="1" spans="1:6">
      <c r="A4" s="306" t="s">
        <v>154</v>
      </c>
      <c r="B4" s="307"/>
      <c r="C4" s="307"/>
      <c r="D4" s="306" t="s">
        <v>155</v>
      </c>
      <c r="E4" s="307"/>
      <c r="F4" s="308"/>
    </row>
    <row r="5" s="2" customFormat="1" ht="34.5" customHeight="1" spans="1:6">
      <c r="A5" s="309" t="s">
        <v>156</v>
      </c>
      <c r="B5" s="10" t="s">
        <v>33</v>
      </c>
      <c r="C5" s="9" t="s">
        <v>157</v>
      </c>
      <c r="D5" s="309" t="s">
        <v>156</v>
      </c>
      <c r="E5" s="310" t="s">
        <v>33</v>
      </c>
      <c r="F5" s="9" t="s">
        <v>157</v>
      </c>
    </row>
    <row r="6" s="2" customFormat="1" ht="22.5" customHeight="1" spans="1:9">
      <c r="A6" s="311" t="s">
        <v>158</v>
      </c>
      <c r="B6" s="12">
        <v>270305</v>
      </c>
      <c r="C6" s="312">
        <f>表三!E28</f>
        <v>354599.7</v>
      </c>
      <c r="D6" s="311" t="s">
        <v>159</v>
      </c>
      <c r="E6" s="312">
        <v>864488</v>
      </c>
      <c r="F6" s="312">
        <f>表十二!C7</f>
        <v>663235.71</v>
      </c>
      <c r="I6" s="2">
        <f>B46-E46</f>
        <v>0</v>
      </c>
    </row>
    <row r="7" s="2" customFormat="1" ht="22.5" customHeight="1" spans="1:6">
      <c r="A7" s="313" t="s">
        <v>160</v>
      </c>
      <c r="B7" s="12">
        <f>SUM(B8,B36,B37,B40,B44,B45)</f>
        <v>747501</v>
      </c>
      <c r="C7" s="312">
        <f>SUM(C8,C36,C37,C40,C44,C45)</f>
        <v>416245</v>
      </c>
      <c r="D7" s="313" t="s">
        <v>161</v>
      </c>
      <c r="E7" s="312">
        <f>SUM(E8,E11,E12,E13,E14,E15)</f>
        <v>153318</v>
      </c>
      <c r="F7" s="312">
        <f>SUM(F8,F11,F12,F13,F14,F15,F16)</f>
        <v>107609.096744186</v>
      </c>
    </row>
    <row r="8" s="2" customFormat="1" ht="22.5" customHeight="1" spans="1:6">
      <c r="A8" s="11" t="s">
        <v>162</v>
      </c>
      <c r="B8" s="12">
        <f>B9+B10+B35</f>
        <v>438434</v>
      </c>
      <c r="C8" s="312">
        <f>C9+C10+C35</f>
        <v>218814</v>
      </c>
      <c r="D8" s="11" t="s">
        <v>163</v>
      </c>
      <c r="E8" s="312">
        <f>SUM(E9:E10)</f>
        <v>50846</v>
      </c>
      <c r="F8" s="312">
        <f>SUM(F9:F10)</f>
        <v>62299.096744186</v>
      </c>
    </row>
    <row r="9" s="2" customFormat="1" ht="22.5" customHeight="1" spans="1:6">
      <c r="A9" s="11" t="s">
        <v>164</v>
      </c>
      <c r="B9" s="12">
        <v>2541</v>
      </c>
      <c r="C9" s="312">
        <v>2541</v>
      </c>
      <c r="D9" s="301" t="s">
        <v>165</v>
      </c>
      <c r="E9" s="312">
        <v>42012</v>
      </c>
      <c r="F9" s="314">
        <f>75546/43*35.46-F10</f>
        <v>55966.096744186</v>
      </c>
    </row>
    <row r="10" s="2" customFormat="1" ht="22.5" customHeight="1" spans="1:6">
      <c r="A10" s="14" t="s">
        <v>166</v>
      </c>
      <c r="B10" s="12">
        <f>SUM(B11:B34)</f>
        <v>398115</v>
      </c>
      <c r="C10" s="312">
        <f>SUM(C11:C34)</f>
        <v>216273</v>
      </c>
      <c r="D10" s="301" t="s">
        <v>167</v>
      </c>
      <c r="E10" s="312">
        <v>8834</v>
      </c>
      <c r="F10" s="312">
        <v>6333</v>
      </c>
    </row>
    <row r="11" s="2" customFormat="1" ht="22.5" customHeight="1" spans="1:6">
      <c r="A11" s="315" t="s">
        <v>168</v>
      </c>
      <c r="B11" s="12"/>
      <c r="C11" s="312"/>
      <c r="D11" s="11" t="s">
        <v>169</v>
      </c>
      <c r="E11" s="312">
        <v>62472</v>
      </c>
      <c r="F11" s="312">
        <f>45111+199</f>
        <v>45310</v>
      </c>
    </row>
    <row r="12" s="2" customFormat="1" ht="22.5" customHeight="1" spans="1:6">
      <c r="A12" s="315" t="s">
        <v>170</v>
      </c>
      <c r="B12" s="12">
        <f>7116+16785</f>
        <v>23901</v>
      </c>
      <c r="C12" s="312">
        <v>19732</v>
      </c>
      <c r="D12" s="11" t="s">
        <v>171</v>
      </c>
      <c r="E12" s="312"/>
      <c r="F12" s="312"/>
    </row>
    <row r="13" s="2" customFormat="1" ht="22.5" customHeight="1" spans="1:6">
      <c r="A13" s="315" t="s">
        <v>172</v>
      </c>
      <c r="B13" s="12">
        <f>105011+14163</f>
        <v>119174</v>
      </c>
      <c r="C13" s="312">
        <v>17371</v>
      </c>
      <c r="D13" s="11" t="s">
        <v>173</v>
      </c>
      <c r="E13" s="312">
        <f>10000+832+4800</f>
        <v>15632</v>
      </c>
      <c r="F13" s="312"/>
    </row>
    <row r="14" s="2" customFormat="1" ht="22.5" customHeight="1" spans="1:6">
      <c r="A14" s="315" t="s">
        <v>174</v>
      </c>
      <c r="B14" s="12">
        <f>33442-7146</f>
        <v>26296</v>
      </c>
      <c r="C14" s="312"/>
      <c r="D14" s="11" t="s">
        <v>175</v>
      </c>
      <c r="E14" s="312"/>
      <c r="F14" s="312"/>
    </row>
    <row r="15" s="2" customFormat="1" ht="22.5" customHeight="1" spans="1:6">
      <c r="A15" s="315" t="s">
        <v>176</v>
      </c>
      <c r="B15" s="12">
        <v>10130</v>
      </c>
      <c r="C15" s="312">
        <v>6967</v>
      </c>
      <c r="D15" s="11" t="s">
        <v>177</v>
      </c>
      <c r="E15" s="312">
        <f>30000-832-4800</f>
        <v>24368</v>
      </c>
      <c r="F15" s="312"/>
    </row>
    <row r="16" s="2" customFormat="1" ht="22.5" customHeight="1" spans="1:6">
      <c r="A16" s="315" t="s">
        <v>178</v>
      </c>
      <c r="B16" s="12">
        <v>4254</v>
      </c>
      <c r="C16" s="312">
        <v>1682</v>
      </c>
      <c r="D16" s="11" t="s">
        <v>179</v>
      </c>
      <c r="E16" s="312">
        <f>30000-832-4800</f>
        <v>24368</v>
      </c>
      <c r="F16" s="312"/>
    </row>
    <row r="17" s="2" customFormat="1" ht="22.5" customHeight="1" spans="1:6">
      <c r="A17" s="315" t="s">
        <v>180</v>
      </c>
      <c r="B17" s="12"/>
      <c r="C17" s="312"/>
      <c r="D17" s="11" t="s">
        <v>181</v>
      </c>
      <c r="E17" s="312"/>
      <c r="F17" s="312"/>
    </row>
    <row r="18" s="2" customFormat="1" ht="22.5" customHeight="1" spans="1:6">
      <c r="A18" s="315" t="s">
        <v>182</v>
      </c>
      <c r="B18" s="12">
        <f>95+36863</f>
        <v>36958</v>
      </c>
      <c r="C18" s="312">
        <v>36863</v>
      </c>
      <c r="D18" s="11"/>
      <c r="E18" s="312"/>
      <c r="F18" s="312"/>
    </row>
    <row r="19" s="2" customFormat="1" ht="22.5" customHeight="1" spans="1:6">
      <c r="A19" s="315" t="s">
        <v>183</v>
      </c>
      <c r="B19" s="12"/>
      <c r="C19" s="312"/>
      <c r="D19" s="11"/>
      <c r="E19" s="312"/>
      <c r="F19" s="312"/>
    </row>
    <row r="20" s="2" customFormat="1" ht="22.5" customHeight="1" spans="1:6">
      <c r="A20" s="315" t="s">
        <v>184</v>
      </c>
      <c r="B20" s="12">
        <v>3</v>
      </c>
      <c r="C20" s="312"/>
      <c r="D20" s="11"/>
      <c r="E20" s="312"/>
      <c r="F20" s="312"/>
    </row>
    <row r="21" s="2" customFormat="1" ht="22.5" customHeight="1" spans="1:6">
      <c r="A21" s="315" t="s">
        <v>185</v>
      </c>
      <c r="B21" s="12">
        <v>2806</v>
      </c>
      <c r="C21" s="312">
        <v>1121</v>
      </c>
      <c r="D21" s="11"/>
      <c r="E21" s="312"/>
      <c r="F21" s="312"/>
    </row>
    <row r="22" s="2" customFormat="1" ht="22.5" customHeight="1" spans="1:6">
      <c r="A22" s="315" t="s">
        <v>186</v>
      </c>
      <c r="B22" s="12">
        <v>1837</v>
      </c>
      <c r="C22" s="312">
        <v>1288</v>
      </c>
      <c r="D22" s="11"/>
      <c r="E22" s="312"/>
      <c r="F22" s="312"/>
    </row>
    <row r="23" s="2" customFormat="1" ht="22.5" customHeight="1" spans="1:6">
      <c r="A23" s="315" t="s">
        <v>187</v>
      </c>
      <c r="B23" s="12">
        <v>18146</v>
      </c>
      <c r="C23" s="312">
        <f>6401+6000</f>
        <v>12401</v>
      </c>
      <c r="D23" s="11"/>
      <c r="E23" s="312"/>
      <c r="F23" s="312"/>
    </row>
    <row r="24" s="2" customFormat="1" ht="22.5" customHeight="1" spans="1:6">
      <c r="A24" s="315" t="s">
        <v>188</v>
      </c>
      <c r="B24" s="12">
        <v>405</v>
      </c>
      <c r="C24" s="312"/>
      <c r="D24" s="11"/>
      <c r="E24" s="312"/>
      <c r="F24" s="312"/>
    </row>
    <row r="25" s="2" customFormat="1" ht="22.5" customHeight="1" spans="1:6">
      <c r="A25" s="315" t="s">
        <v>189</v>
      </c>
      <c r="B25" s="12">
        <v>724</v>
      </c>
      <c r="C25" s="312">
        <v>363</v>
      </c>
      <c r="D25" s="11"/>
      <c r="E25" s="312"/>
      <c r="F25" s="312"/>
    </row>
    <row r="26" s="2" customFormat="1" ht="22.5" customHeight="1" spans="1:6">
      <c r="A26" s="315" t="s">
        <v>190</v>
      </c>
      <c r="B26" s="12">
        <v>65275</v>
      </c>
      <c r="C26" s="312">
        <v>46442</v>
      </c>
      <c r="D26" s="11"/>
      <c r="E26" s="312"/>
      <c r="F26" s="312"/>
    </row>
    <row r="27" s="2" customFormat="1" ht="22.5" customHeight="1" spans="1:6">
      <c r="A27" s="315" t="s">
        <v>191</v>
      </c>
      <c r="B27" s="12">
        <f>41071+9476</f>
        <v>50547</v>
      </c>
      <c r="C27" s="312">
        <f>38870+4800</f>
        <v>43670</v>
      </c>
      <c r="D27" s="11"/>
      <c r="E27" s="312"/>
      <c r="F27" s="312"/>
    </row>
    <row r="28" s="2" customFormat="1" ht="22.5" customHeight="1" spans="1:6">
      <c r="A28" s="315" t="s">
        <v>192</v>
      </c>
      <c r="B28" s="12">
        <v>815</v>
      </c>
      <c r="C28" s="312">
        <v>739</v>
      </c>
      <c r="D28" s="11"/>
      <c r="E28" s="312"/>
      <c r="F28" s="312"/>
    </row>
    <row r="29" s="2" customFormat="1" ht="22.5" customHeight="1" spans="1:6">
      <c r="A29" s="315" t="s">
        <v>193</v>
      </c>
      <c r="B29" s="12">
        <v>20555</v>
      </c>
      <c r="C29" s="312">
        <v>13368</v>
      </c>
      <c r="D29" s="11"/>
      <c r="E29" s="312"/>
      <c r="F29" s="312"/>
    </row>
    <row r="30" s="2" customFormat="1" ht="22.5" customHeight="1" spans="1:6">
      <c r="A30" s="315" t="s">
        <v>194</v>
      </c>
      <c r="B30" s="12">
        <v>11970</v>
      </c>
      <c r="C30" s="312">
        <f>9167+1271</f>
        <v>10438</v>
      </c>
      <c r="D30" s="11"/>
      <c r="E30" s="312"/>
      <c r="F30" s="312"/>
    </row>
    <row r="31" s="2" customFormat="1" ht="22.5" customHeight="1" spans="1:6">
      <c r="A31" s="315" t="s">
        <v>195</v>
      </c>
      <c r="B31" s="12">
        <v>2502</v>
      </c>
      <c r="C31" s="312">
        <f>1963+832</f>
        <v>2795</v>
      </c>
      <c r="D31" s="11"/>
      <c r="E31" s="312"/>
      <c r="F31" s="312"/>
    </row>
    <row r="32" s="2" customFormat="1" ht="22.5" customHeight="1" spans="1:6">
      <c r="A32" s="315" t="s">
        <v>196</v>
      </c>
      <c r="B32" s="12">
        <v>998</v>
      </c>
      <c r="C32" s="312">
        <v>998</v>
      </c>
      <c r="D32" s="11"/>
      <c r="E32" s="312"/>
      <c r="F32" s="312"/>
    </row>
    <row r="33" s="2" customFormat="1" ht="22.5" customHeight="1" spans="1:6">
      <c r="A33" s="315" t="s">
        <v>197</v>
      </c>
      <c r="B33" s="12">
        <v>710</v>
      </c>
      <c r="C33" s="312">
        <v>35</v>
      </c>
      <c r="D33" s="316"/>
      <c r="E33" s="312"/>
      <c r="F33" s="312"/>
    </row>
    <row r="34" s="2" customFormat="1" ht="22.5" customHeight="1" spans="1:6">
      <c r="A34" s="315" t="s">
        <v>198</v>
      </c>
      <c r="B34" s="12">
        <v>109</v>
      </c>
      <c r="C34" s="312"/>
      <c r="D34" s="316"/>
      <c r="E34" s="312"/>
      <c r="F34" s="312"/>
    </row>
    <row r="35" s="2" customFormat="1" ht="22.5" customHeight="1" spans="1:6">
      <c r="A35" s="317" t="s">
        <v>199</v>
      </c>
      <c r="B35" s="12">
        <v>37778</v>
      </c>
      <c r="C35" s="312"/>
      <c r="D35" s="11"/>
      <c r="E35" s="312"/>
      <c r="F35" s="312"/>
    </row>
    <row r="36" s="2" customFormat="1" ht="22.5" customHeight="1" spans="1:6">
      <c r="A36" s="317" t="s">
        <v>200</v>
      </c>
      <c r="B36" s="12">
        <v>115169</v>
      </c>
      <c r="C36" s="312">
        <v>45111</v>
      </c>
      <c r="D36" s="11"/>
      <c r="E36" s="312"/>
      <c r="F36" s="312"/>
    </row>
    <row r="37" s="2" customFormat="1" ht="22.5" customHeight="1" spans="1:6">
      <c r="A37" s="14" t="s">
        <v>201</v>
      </c>
      <c r="B37" s="12">
        <f>SUM(B38)</f>
        <v>39996</v>
      </c>
      <c r="C37" s="312">
        <f>30000-832-4800</f>
        <v>24368</v>
      </c>
      <c r="D37" s="11"/>
      <c r="E37" s="312"/>
      <c r="F37" s="312"/>
    </row>
    <row r="38" s="2" customFormat="1" ht="22.5" customHeight="1" spans="1:6">
      <c r="A38" s="14" t="s">
        <v>202</v>
      </c>
      <c r="B38" s="12">
        <v>39996</v>
      </c>
      <c r="C38" s="312">
        <f>30000-832-4800</f>
        <v>24368</v>
      </c>
      <c r="D38" s="14"/>
      <c r="E38" s="312"/>
      <c r="F38" s="312"/>
    </row>
    <row r="39" s="2" customFormat="1" ht="22.5" customHeight="1" spans="1:6">
      <c r="A39" s="14" t="s">
        <v>203</v>
      </c>
      <c r="B39" s="318"/>
      <c r="C39" s="312"/>
      <c r="D39" s="14"/>
      <c r="E39" s="312"/>
      <c r="F39" s="312"/>
    </row>
    <row r="40" s="2" customFormat="1" ht="22.5" customHeight="1" spans="1:6">
      <c r="A40" s="14" t="s">
        <v>204</v>
      </c>
      <c r="B40" s="12">
        <f>SUM(B41:B43)</f>
        <v>111068</v>
      </c>
      <c r="C40" s="312">
        <f>SUM(C41:C43)</f>
        <v>117952</v>
      </c>
      <c r="D40" s="11"/>
      <c r="E40" s="312"/>
      <c r="F40" s="312"/>
    </row>
    <row r="41" s="2" customFormat="1" ht="22.5" customHeight="1" spans="1:6">
      <c r="A41" s="14" t="s">
        <v>205</v>
      </c>
      <c r="B41" s="12">
        <v>67622</v>
      </c>
      <c r="C41" s="312">
        <f>99962+571-10000</f>
        <v>90533</v>
      </c>
      <c r="D41" s="11"/>
      <c r="E41" s="312"/>
      <c r="F41" s="312"/>
    </row>
    <row r="42" s="2" customFormat="1" ht="22.5" customHeight="1" spans="1:6">
      <c r="A42" s="14" t="s">
        <v>206</v>
      </c>
      <c r="B42" s="12"/>
      <c r="C42" s="312"/>
      <c r="D42" s="11"/>
      <c r="E42" s="312"/>
      <c r="F42" s="312"/>
    </row>
    <row r="43" s="2" customFormat="1" ht="22.5" customHeight="1" spans="1:6">
      <c r="A43" s="14" t="s">
        <v>207</v>
      </c>
      <c r="B43" s="12">
        <v>43446</v>
      </c>
      <c r="C43" s="312">
        <v>27419</v>
      </c>
      <c r="D43" s="14"/>
      <c r="E43" s="312"/>
      <c r="F43" s="312"/>
    </row>
    <row r="44" s="2" customFormat="1" ht="22.5" customHeight="1" spans="1:6">
      <c r="A44" s="14" t="s">
        <v>208</v>
      </c>
      <c r="B44" s="12">
        <v>42834</v>
      </c>
      <c r="C44" s="312">
        <v>10000</v>
      </c>
      <c r="D44" s="11"/>
      <c r="E44" s="312"/>
      <c r="F44" s="312"/>
    </row>
    <row r="45" s="2" customFormat="1" ht="22.5" customHeight="1" spans="1:6">
      <c r="A45" s="14"/>
      <c r="B45" s="12"/>
      <c r="C45" s="312"/>
      <c r="D45" s="11"/>
      <c r="E45" s="312"/>
      <c r="F45" s="312"/>
    </row>
    <row r="46" s="2" customFormat="1" ht="22.5" customHeight="1" spans="1:7">
      <c r="A46" s="319" t="s">
        <v>209</v>
      </c>
      <c r="B46" s="12">
        <f>SUM(B6:B7)</f>
        <v>1017806</v>
      </c>
      <c r="C46" s="312">
        <f>SUM(C6:C7)</f>
        <v>770844.7</v>
      </c>
      <c r="D46" s="319" t="s">
        <v>210</v>
      </c>
      <c r="E46" s="312">
        <f>SUM(E6:E7)</f>
        <v>1017806</v>
      </c>
      <c r="F46" s="312">
        <f>SUM(F6:F7)</f>
        <v>770844.806744186</v>
      </c>
      <c r="G46" s="320"/>
    </row>
    <row r="47" s="2" customFormat="1" ht="24.95" customHeight="1" spans="1:6">
      <c r="A47" s="3"/>
      <c r="B47" s="4"/>
      <c r="C47" s="3"/>
      <c r="D47" s="3"/>
      <c r="E47" s="321"/>
      <c r="F47" s="3"/>
    </row>
    <row r="48" s="2" customFormat="1" ht="24.95" customHeight="1" spans="1:6">
      <c r="A48" s="3"/>
      <c r="B48" s="4"/>
      <c r="C48" s="3"/>
      <c r="D48" s="321"/>
      <c r="E48" s="3"/>
      <c r="F48" s="3"/>
    </row>
    <row r="49" s="2" customFormat="1" ht="24.95" customHeight="1" spans="1:6">
      <c r="A49" s="3"/>
      <c r="B49" s="4"/>
      <c r="C49" s="3"/>
      <c r="D49" s="321"/>
      <c r="E49" s="3"/>
      <c r="F49" s="3"/>
    </row>
    <row r="50" s="2" customFormat="1" ht="24.95" customHeight="1" spans="1:6">
      <c r="A50" s="3"/>
      <c r="B50" s="4"/>
      <c r="C50" s="3"/>
      <c r="D50" s="3"/>
      <c r="E50" s="3"/>
      <c r="F50" s="3"/>
    </row>
    <row r="51" s="2" customFormat="1" ht="24.95" customHeight="1" spans="1:6">
      <c r="A51" s="3"/>
      <c r="B51" s="4"/>
      <c r="C51" s="3"/>
      <c r="D51" s="3"/>
      <c r="E51" s="3"/>
      <c r="F51" s="3"/>
    </row>
    <row r="52" ht="20.1" customHeight="1"/>
    <row r="53" ht="20.1" customHeight="1"/>
    <row r="54" ht="20.1" customHeight="1"/>
    <row r="55" ht="20.1" customHeight="1"/>
    <row r="56" ht="20.1" customHeight="1"/>
  </sheetData>
  <mergeCells count="3">
    <mergeCell ref="A2:F2"/>
    <mergeCell ref="A4:C4"/>
    <mergeCell ref="D4:F4"/>
  </mergeCells>
  <printOptions horizontalCentered="1"/>
  <pageMargins left="0.786805555555556" right="0.786805555555556" top="0.393055555555556" bottom="0.590277777777778" header="0.118055555555556" footer="0.313888888888889"/>
  <pageSetup paperSize="9" scale="95" firstPageNumber="5" orientation="landscape" useFirstPageNumber="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38"/>
  <sheetViews>
    <sheetView showGridLines="0" showZeros="0" workbookViewId="0">
      <selection activeCell="C14" sqref="C14"/>
    </sheetView>
  </sheetViews>
  <sheetFormatPr defaultColWidth="9" defaultRowHeight="14.25" outlineLevelCol="2"/>
  <cols>
    <col min="1" max="1" width="26.75" style="143" customWidth="1"/>
    <col min="2" max="2" width="26.75" customWidth="1"/>
    <col min="3" max="3" width="25.625" style="292" customWidth="1"/>
  </cols>
  <sheetData>
    <row r="1" spans="1:3">
      <c r="A1" s="5" t="s">
        <v>211</v>
      </c>
      <c r="B1" s="1"/>
      <c r="C1" s="293"/>
    </row>
    <row r="2" ht="27" spans="1:3">
      <c r="A2" s="294" t="s">
        <v>212</v>
      </c>
      <c r="B2" s="294"/>
      <c r="C2" s="295"/>
    </row>
    <row r="3" ht="26" customHeight="1" spans="1:3">
      <c r="A3" s="1"/>
      <c r="B3" s="1"/>
      <c r="C3" s="8" t="s">
        <v>30</v>
      </c>
    </row>
    <row r="4" s="291" customFormat="1" ht="19" customHeight="1" spans="1:3">
      <c r="A4" s="296" t="s">
        <v>213</v>
      </c>
      <c r="B4" s="296" t="s">
        <v>214</v>
      </c>
      <c r="C4" s="297" t="s">
        <v>215</v>
      </c>
    </row>
    <row r="5" s="291" customFormat="1" ht="19" customHeight="1" spans="1:3">
      <c r="A5" s="298" t="s">
        <v>216</v>
      </c>
      <c r="B5" s="298"/>
      <c r="C5" s="299">
        <f>SUM(C6,C8,C10,C12,C16,C20,C22,C24,C29,C33,C35,C37)</f>
        <v>132287</v>
      </c>
    </row>
    <row r="6" s="291" customFormat="1" ht="19" customHeight="1" spans="1:3">
      <c r="A6" s="300" t="s">
        <v>217</v>
      </c>
      <c r="B6" s="301" t="s">
        <v>218</v>
      </c>
      <c r="C6" s="299">
        <v>1288</v>
      </c>
    </row>
    <row r="7" s="291" customFormat="1" ht="19" customHeight="1" spans="1:3">
      <c r="A7" s="300" t="s">
        <v>219</v>
      </c>
      <c r="B7" s="302" t="s">
        <v>220</v>
      </c>
      <c r="C7" s="299">
        <v>1288</v>
      </c>
    </row>
    <row r="8" s="291" customFormat="1" ht="19" customHeight="1" spans="1:3">
      <c r="A8" s="300" t="s">
        <v>221</v>
      </c>
      <c r="B8" s="303" t="s">
        <v>222</v>
      </c>
      <c r="C8" s="304">
        <v>6401</v>
      </c>
    </row>
    <row r="9" s="291" customFormat="1" ht="19" customHeight="1" spans="1:3">
      <c r="A9" s="300" t="s">
        <v>223</v>
      </c>
      <c r="B9" s="303" t="s">
        <v>224</v>
      </c>
      <c r="C9" s="304">
        <v>6401</v>
      </c>
    </row>
    <row r="10" s="291" customFormat="1" ht="19" customHeight="1" spans="1:3">
      <c r="A10" s="300" t="s">
        <v>225</v>
      </c>
      <c r="B10" s="303" t="s">
        <v>226</v>
      </c>
      <c r="C10" s="299">
        <f>C11</f>
        <v>363</v>
      </c>
    </row>
    <row r="11" s="291" customFormat="1" ht="19" customHeight="1" spans="1:3">
      <c r="A11" s="300" t="s">
        <v>227</v>
      </c>
      <c r="B11" s="303" t="s">
        <v>228</v>
      </c>
      <c r="C11" s="299">
        <v>363</v>
      </c>
    </row>
    <row r="12" s="291" customFormat="1" ht="19" customHeight="1" spans="1:3">
      <c r="A12" s="300" t="s">
        <v>229</v>
      </c>
      <c r="B12" s="303" t="s">
        <v>230</v>
      </c>
      <c r="C12" s="304">
        <f>SUM(C13:C15)</f>
        <v>46442</v>
      </c>
    </row>
    <row r="13" s="291" customFormat="1" ht="19" customHeight="1" spans="1:3">
      <c r="A13" s="300" t="s">
        <v>231</v>
      </c>
      <c r="B13" s="303" t="s">
        <v>232</v>
      </c>
      <c r="C13" s="304">
        <v>1095</v>
      </c>
    </row>
    <row r="14" s="291" customFormat="1" ht="19" customHeight="1" spans="1:3">
      <c r="A14" s="300" t="s">
        <v>233</v>
      </c>
      <c r="B14" s="303" t="s">
        <v>234</v>
      </c>
      <c r="C14" s="304">
        <v>12415</v>
      </c>
    </row>
    <row r="15" s="291" customFormat="1" ht="19" customHeight="1" spans="1:3">
      <c r="A15" s="300" t="s">
        <v>235</v>
      </c>
      <c r="B15" s="303" t="s">
        <v>236</v>
      </c>
      <c r="C15" s="304">
        <v>32932</v>
      </c>
    </row>
    <row r="16" s="291" customFormat="1" ht="19" customHeight="1" spans="1:3">
      <c r="A16" s="300" t="s">
        <v>237</v>
      </c>
      <c r="B16" s="303" t="s">
        <v>238</v>
      </c>
      <c r="C16" s="304">
        <f>SUM(C17:C19)</f>
        <v>43670</v>
      </c>
    </row>
    <row r="17" s="291" customFormat="1" ht="19" customHeight="1" spans="1:3">
      <c r="A17" s="300" t="s">
        <v>239</v>
      </c>
      <c r="B17" s="303" t="s">
        <v>240</v>
      </c>
      <c r="C17" s="304">
        <v>260</v>
      </c>
    </row>
    <row r="18" s="291" customFormat="1" ht="19" customHeight="1" spans="1:3">
      <c r="A18" s="300" t="s">
        <v>241</v>
      </c>
      <c r="B18" s="303" t="s">
        <v>242</v>
      </c>
      <c r="C18" s="304">
        <f>4388+4800</f>
        <v>9188</v>
      </c>
    </row>
    <row r="19" s="291" customFormat="1" ht="19" customHeight="1" spans="1:3">
      <c r="A19" s="300" t="s">
        <v>243</v>
      </c>
      <c r="B19" s="303" t="s">
        <v>244</v>
      </c>
      <c r="C19" s="304">
        <v>34222</v>
      </c>
    </row>
    <row r="20" s="291" customFormat="1" ht="19" customHeight="1" spans="1:3">
      <c r="A20" s="300" t="s">
        <v>245</v>
      </c>
      <c r="B20" s="303" t="s">
        <v>246</v>
      </c>
      <c r="C20" s="304">
        <v>739</v>
      </c>
    </row>
    <row r="21" s="291" customFormat="1" ht="19" customHeight="1" spans="1:3">
      <c r="A21" s="300" t="s">
        <v>247</v>
      </c>
      <c r="B21" s="303" t="s">
        <v>248</v>
      </c>
      <c r="C21" s="304">
        <v>739</v>
      </c>
    </row>
    <row r="22" s="291" customFormat="1" ht="19" customHeight="1" spans="1:3">
      <c r="A22" s="300" t="s">
        <v>249</v>
      </c>
      <c r="B22" s="303" t="s">
        <v>250</v>
      </c>
      <c r="C22" s="304">
        <v>955</v>
      </c>
    </row>
    <row r="23" s="291" customFormat="1" ht="19" customHeight="1" spans="1:3">
      <c r="A23" s="300" t="s">
        <v>251</v>
      </c>
      <c r="B23" s="303" t="s">
        <v>252</v>
      </c>
      <c r="C23" s="304">
        <v>955</v>
      </c>
    </row>
    <row r="24" s="291" customFormat="1" ht="19" customHeight="1" spans="1:3">
      <c r="A24" s="300" t="s">
        <v>253</v>
      </c>
      <c r="B24" s="303" t="s">
        <v>254</v>
      </c>
      <c r="C24" s="304">
        <f>SUM(C25:C28)</f>
        <v>13179</v>
      </c>
    </row>
    <row r="25" s="291" customFormat="1" ht="19" customHeight="1" spans="1:3">
      <c r="A25" s="300" t="s">
        <v>255</v>
      </c>
      <c r="B25" s="303" t="s">
        <v>256</v>
      </c>
      <c r="C25" s="304">
        <v>10475</v>
      </c>
    </row>
    <row r="26" s="291" customFormat="1" ht="19" customHeight="1" spans="1:3">
      <c r="A26" s="300" t="s">
        <v>257</v>
      </c>
      <c r="B26" s="303" t="s">
        <v>258</v>
      </c>
      <c r="C26" s="304">
        <v>634</v>
      </c>
    </row>
    <row r="27" s="291" customFormat="1" ht="19" customHeight="1" spans="1:3">
      <c r="A27" s="300" t="s">
        <v>259</v>
      </c>
      <c r="B27" s="303" t="s">
        <v>260</v>
      </c>
      <c r="C27" s="304">
        <v>1121</v>
      </c>
    </row>
    <row r="28" s="291" customFormat="1" ht="19" customHeight="1" spans="1:3">
      <c r="A28" s="300" t="s">
        <v>261</v>
      </c>
      <c r="B28" s="303" t="s">
        <v>262</v>
      </c>
      <c r="C28" s="304">
        <v>949</v>
      </c>
    </row>
    <row r="29" s="291" customFormat="1" ht="19" customHeight="1" spans="1:3">
      <c r="A29" s="300" t="s">
        <v>263</v>
      </c>
      <c r="B29" s="303" t="s">
        <v>264</v>
      </c>
      <c r="C29" s="304">
        <f>SUM(C30:C32)</f>
        <v>12430</v>
      </c>
    </row>
    <row r="30" s="291" customFormat="1" ht="19" customHeight="1" spans="1:3">
      <c r="A30" s="300" t="s">
        <v>265</v>
      </c>
      <c r="B30" s="303" t="s">
        <v>266</v>
      </c>
      <c r="C30" s="304">
        <f>5716+1271</f>
        <v>6987</v>
      </c>
    </row>
    <row r="31" s="291" customFormat="1" ht="19" customHeight="1" spans="1:3">
      <c r="A31" s="300" t="s">
        <v>267</v>
      </c>
      <c r="B31" s="303" t="s">
        <v>268</v>
      </c>
      <c r="C31" s="304">
        <v>1992</v>
      </c>
    </row>
    <row r="32" s="291" customFormat="1" ht="19" customHeight="1" spans="1:3">
      <c r="A32" s="300" t="s">
        <v>269</v>
      </c>
      <c r="B32" s="303" t="s">
        <v>270</v>
      </c>
      <c r="C32" s="304">
        <v>3451</v>
      </c>
    </row>
    <row r="33" ht="19" customHeight="1" spans="1:3">
      <c r="A33" s="300" t="s">
        <v>271</v>
      </c>
      <c r="B33" s="303" t="s">
        <v>272</v>
      </c>
      <c r="C33" s="304">
        <f>1963+832</f>
        <v>2795</v>
      </c>
    </row>
    <row r="34" ht="19" customHeight="1" spans="1:3">
      <c r="A34" s="300" t="s">
        <v>273</v>
      </c>
      <c r="B34" s="303" t="s">
        <v>274</v>
      </c>
      <c r="C34" s="304">
        <f>1963+832</f>
        <v>2795</v>
      </c>
    </row>
    <row r="35" ht="19" customHeight="1" spans="1:3">
      <c r="A35" s="300" t="s">
        <v>275</v>
      </c>
      <c r="B35" s="303" t="s">
        <v>276</v>
      </c>
      <c r="C35" s="304">
        <v>3990</v>
      </c>
    </row>
    <row r="36" ht="19" customHeight="1" spans="1:3">
      <c r="A36" s="300" t="s">
        <v>277</v>
      </c>
      <c r="B36" s="303" t="s">
        <v>278</v>
      </c>
      <c r="C36" s="304">
        <v>3990</v>
      </c>
    </row>
    <row r="37" ht="19" customHeight="1" spans="1:3">
      <c r="A37" s="300" t="s">
        <v>279</v>
      </c>
      <c r="B37" s="303" t="s">
        <v>280</v>
      </c>
      <c r="C37" s="304">
        <v>35</v>
      </c>
    </row>
    <row r="38" ht="19" customHeight="1" spans="1:3">
      <c r="A38" s="300" t="s">
        <v>281</v>
      </c>
      <c r="B38" s="303" t="s">
        <v>282</v>
      </c>
      <c r="C38" s="304">
        <v>35</v>
      </c>
    </row>
  </sheetData>
  <autoFilter ref="A4:C38">
    <extLst/>
  </autoFilter>
  <mergeCells count="1">
    <mergeCell ref="A2:C2"/>
  </mergeCells>
  <printOptions horizontalCentered="1"/>
  <pageMargins left="0.786805555555556" right="0.786805555555556" top="0.590277777777778" bottom="0.354166666666667" header="0.313888888888889" footer="0.313888888888889"/>
  <pageSetup paperSize="9" firstPageNumber="7" orientation="portrait"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
  <sheetViews>
    <sheetView zoomScale="90" zoomScaleNormal="90" workbookViewId="0">
      <selection activeCell="A1" sqref="A1:D1"/>
    </sheetView>
  </sheetViews>
  <sheetFormatPr defaultColWidth="9" defaultRowHeight="14.25" outlineLevelCol="3"/>
  <cols>
    <col min="1" max="1" width="6" style="273" customWidth="1"/>
    <col min="2" max="2" width="17.125" style="274" customWidth="1"/>
    <col min="3" max="3" width="52.5" style="273" customWidth="1"/>
    <col min="4" max="4" width="16.6666666666667" style="274" customWidth="1"/>
    <col min="5" max="16384" width="9" style="273"/>
  </cols>
  <sheetData>
    <row r="1" s="273" customFormat="1" ht="24.75" customHeight="1" spans="1:4">
      <c r="A1" s="275" t="s">
        <v>283</v>
      </c>
      <c r="B1" s="275"/>
      <c r="C1" s="275"/>
      <c r="D1" s="275"/>
    </row>
    <row r="2" s="273" customFormat="1" ht="17.25" customHeight="1" spans="2:4">
      <c r="B2" s="274"/>
      <c r="D2" s="276" t="s">
        <v>30</v>
      </c>
    </row>
    <row r="3" s="273" customFormat="1" spans="1:4">
      <c r="A3" s="277" t="s">
        <v>284</v>
      </c>
      <c r="B3" s="277" t="s">
        <v>285</v>
      </c>
      <c r="C3" s="277" t="s">
        <v>286</v>
      </c>
      <c r="D3" s="277" t="s">
        <v>287</v>
      </c>
    </row>
    <row r="4" s="273" customFormat="1" spans="1:4">
      <c r="A4" s="278">
        <v>1</v>
      </c>
      <c r="B4" s="256" t="s">
        <v>288</v>
      </c>
      <c r="C4" s="165" t="s">
        <v>289</v>
      </c>
      <c r="D4" s="256">
        <v>146.4</v>
      </c>
    </row>
    <row r="5" s="273" customFormat="1" spans="1:4">
      <c r="A5" s="279"/>
      <c r="B5" s="256"/>
      <c r="C5" s="165" t="s">
        <v>290</v>
      </c>
      <c r="D5" s="256">
        <v>20</v>
      </c>
    </row>
    <row r="6" s="273" customFormat="1" spans="1:4">
      <c r="A6" s="279"/>
      <c r="B6" s="256"/>
      <c r="C6" s="165" t="s">
        <v>291</v>
      </c>
      <c r="D6" s="256">
        <v>100</v>
      </c>
    </row>
    <row r="7" s="273" customFormat="1" spans="1:4">
      <c r="A7" s="279"/>
      <c r="B7" s="256"/>
      <c r="C7" s="165" t="s">
        <v>292</v>
      </c>
      <c r="D7" s="256">
        <v>111</v>
      </c>
    </row>
    <row r="8" s="273" customFormat="1" spans="1:4">
      <c r="A8" s="280"/>
      <c r="B8" s="281" t="s">
        <v>293</v>
      </c>
      <c r="C8" s="282"/>
      <c r="D8" s="277">
        <f>SUM(D4:D7)</f>
        <v>377.4</v>
      </c>
    </row>
    <row r="9" s="273" customFormat="1" spans="1:4">
      <c r="A9" s="278">
        <v>2</v>
      </c>
      <c r="B9" s="283" t="s">
        <v>294</v>
      </c>
      <c r="C9" s="284" t="s">
        <v>295</v>
      </c>
      <c r="D9" s="22">
        <v>60</v>
      </c>
    </row>
    <row r="10" s="273" customFormat="1" spans="1:4">
      <c r="A10" s="279"/>
      <c r="B10" s="283"/>
      <c r="C10" s="284" t="s">
        <v>296</v>
      </c>
      <c r="D10" s="22">
        <v>3.71</v>
      </c>
    </row>
    <row r="11" s="273" customFormat="1" spans="1:4">
      <c r="A11" s="279"/>
      <c r="B11" s="283"/>
      <c r="C11" s="285" t="s">
        <v>297</v>
      </c>
      <c r="D11" s="22">
        <v>36</v>
      </c>
    </row>
    <row r="12" s="273" customFormat="1" spans="1:4">
      <c r="A12" s="279"/>
      <c r="B12" s="283"/>
      <c r="C12" s="284" t="s">
        <v>298</v>
      </c>
      <c r="D12" s="22">
        <v>407</v>
      </c>
    </row>
    <row r="13" s="273" customFormat="1" spans="1:4">
      <c r="A13" s="279"/>
      <c r="B13" s="283"/>
      <c r="C13" s="284" t="s">
        <v>299</v>
      </c>
      <c r="D13" s="22">
        <v>281.94</v>
      </c>
    </row>
    <row r="14" s="273" customFormat="1" spans="1:4">
      <c r="A14" s="279"/>
      <c r="B14" s="283"/>
      <c r="C14" s="284" t="s">
        <v>300</v>
      </c>
      <c r="D14" s="22">
        <v>18</v>
      </c>
    </row>
    <row r="15" s="273" customFormat="1" spans="1:4">
      <c r="A15" s="280"/>
      <c r="B15" s="281" t="s">
        <v>301</v>
      </c>
      <c r="C15" s="282"/>
      <c r="D15" s="277">
        <f>SUM(D9:D14)</f>
        <v>806.65</v>
      </c>
    </row>
    <row r="16" s="273" customFormat="1" spans="1:4">
      <c r="A16" s="278">
        <v>3</v>
      </c>
      <c r="B16" s="256" t="s">
        <v>302</v>
      </c>
      <c r="C16" s="165" t="s">
        <v>303</v>
      </c>
      <c r="D16" s="22">
        <v>362.32</v>
      </c>
    </row>
    <row r="17" s="273" customFormat="1" spans="1:4">
      <c r="A17" s="280"/>
      <c r="B17" s="281" t="s">
        <v>304</v>
      </c>
      <c r="C17" s="282"/>
      <c r="D17" s="286">
        <v>362.32</v>
      </c>
    </row>
    <row r="18" s="273" customFormat="1" spans="1:4">
      <c r="A18" s="278">
        <v>4</v>
      </c>
      <c r="B18" s="256" t="s">
        <v>305</v>
      </c>
      <c r="C18" s="165" t="s">
        <v>306</v>
      </c>
      <c r="D18" s="22">
        <v>17.5</v>
      </c>
    </row>
    <row r="19" s="273" customFormat="1" spans="1:4">
      <c r="A19" s="279"/>
      <c r="B19" s="256"/>
      <c r="C19" s="165" t="s">
        <v>307</v>
      </c>
      <c r="D19" s="22">
        <v>8</v>
      </c>
    </row>
    <row r="20" s="273" customFormat="1" spans="1:4">
      <c r="A20" s="279"/>
      <c r="B20" s="256"/>
      <c r="C20" s="165" t="s">
        <v>308</v>
      </c>
      <c r="D20" s="22">
        <v>100</v>
      </c>
    </row>
    <row r="21" s="273" customFormat="1" spans="1:4">
      <c r="A21" s="279"/>
      <c r="B21" s="256"/>
      <c r="C21" s="165" t="s">
        <v>309</v>
      </c>
      <c r="D21" s="22">
        <v>100</v>
      </c>
    </row>
    <row r="22" s="273" customFormat="1" spans="1:4">
      <c r="A22" s="279"/>
      <c r="B22" s="256"/>
      <c r="C22" s="165" t="s">
        <v>310</v>
      </c>
      <c r="D22" s="22">
        <v>9</v>
      </c>
    </row>
    <row r="23" s="273" customFormat="1" spans="1:4">
      <c r="A23" s="279"/>
      <c r="B23" s="256"/>
      <c r="C23" s="165" t="s">
        <v>311</v>
      </c>
      <c r="D23" s="22">
        <v>40</v>
      </c>
    </row>
    <row r="24" s="273" customFormat="1" spans="1:4">
      <c r="A24" s="280"/>
      <c r="B24" s="281" t="s">
        <v>312</v>
      </c>
      <c r="C24" s="282"/>
      <c r="D24" s="277">
        <f>SUM(D18:D23)</f>
        <v>274.5</v>
      </c>
    </row>
    <row r="25" s="273" customFormat="1" spans="1:4">
      <c r="A25" s="278">
        <v>5</v>
      </c>
      <c r="B25" s="256" t="s">
        <v>313</v>
      </c>
      <c r="C25" s="165" t="s">
        <v>314</v>
      </c>
      <c r="D25" s="22">
        <v>1783</v>
      </c>
    </row>
    <row r="26" s="273" customFormat="1" spans="1:4">
      <c r="A26" s="279"/>
      <c r="B26" s="256"/>
      <c r="C26" s="165" t="s">
        <v>315</v>
      </c>
      <c r="D26" s="22">
        <v>1458</v>
      </c>
    </row>
    <row r="27" s="273" customFormat="1" spans="1:4">
      <c r="A27" s="279"/>
      <c r="B27" s="256"/>
      <c r="C27" s="165" t="s">
        <v>316</v>
      </c>
      <c r="D27" s="22">
        <v>155</v>
      </c>
    </row>
    <row r="28" s="273" customFormat="1" spans="1:4">
      <c r="A28" s="279"/>
      <c r="B28" s="256"/>
      <c r="C28" s="165" t="s">
        <v>317</v>
      </c>
      <c r="D28" s="22">
        <v>146.26</v>
      </c>
    </row>
    <row r="29" s="273" customFormat="1" spans="1:4">
      <c r="A29" s="279"/>
      <c r="B29" s="256"/>
      <c r="C29" s="165" t="s">
        <v>318</v>
      </c>
      <c r="D29" s="22">
        <v>68</v>
      </c>
    </row>
    <row r="30" s="273" customFormat="1" spans="1:4">
      <c r="A30" s="279"/>
      <c r="B30" s="256"/>
      <c r="C30" s="165" t="s">
        <v>319</v>
      </c>
      <c r="D30" s="22">
        <v>100</v>
      </c>
    </row>
    <row r="31" s="273" customFormat="1" spans="1:4">
      <c r="A31" s="279"/>
      <c r="B31" s="256"/>
      <c r="C31" s="165" t="s">
        <v>320</v>
      </c>
      <c r="D31" s="22">
        <v>127</v>
      </c>
    </row>
    <row r="32" s="273" customFormat="1" spans="1:4">
      <c r="A32" s="279"/>
      <c r="B32" s="256"/>
      <c r="C32" s="165" t="s">
        <v>321</v>
      </c>
      <c r="D32" s="22">
        <v>20</v>
      </c>
    </row>
    <row r="33" s="273" customFormat="1" spans="1:4">
      <c r="A33" s="279"/>
      <c r="B33" s="256"/>
      <c r="C33" s="165" t="s">
        <v>322</v>
      </c>
      <c r="D33" s="22">
        <v>408</v>
      </c>
    </row>
    <row r="34" s="273" customFormat="1" spans="1:4">
      <c r="A34" s="279"/>
      <c r="B34" s="256"/>
      <c r="C34" s="165" t="s">
        <v>323</v>
      </c>
      <c r="D34" s="22">
        <v>8.64</v>
      </c>
    </row>
    <row r="35" s="273" customFormat="1" spans="1:4">
      <c r="A35" s="279"/>
      <c r="B35" s="256"/>
      <c r="C35" s="165" t="s">
        <v>324</v>
      </c>
      <c r="D35" s="22">
        <v>104</v>
      </c>
    </row>
    <row r="36" s="273" customFormat="1" spans="1:4">
      <c r="A36" s="279"/>
      <c r="B36" s="256"/>
      <c r="C36" s="165" t="s">
        <v>325</v>
      </c>
      <c r="D36" s="22">
        <v>17</v>
      </c>
    </row>
    <row r="37" s="273" customFormat="1" spans="1:4">
      <c r="A37" s="279"/>
      <c r="B37" s="256"/>
      <c r="C37" s="165" t="s">
        <v>326</v>
      </c>
      <c r="D37" s="22">
        <v>14.5</v>
      </c>
    </row>
    <row r="38" s="273" customFormat="1" spans="1:4">
      <c r="A38" s="279"/>
      <c r="B38" s="256"/>
      <c r="C38" s="165" t="s">
        <v>327</v>
      </c>
      <c r="D38" s="22">
        <v>50</v>
      </c>
    </row>
    <row r="39" s="273" customFormat="1" spans="1:4">
      <c r="A39" s="279"/>
      <c r="B39" s="256"/>
      <c r="C39" s="165" t="s">
        <v>328</v>
      </c>
      <c r="D39" s="22">
        <v>465</v>
      </c>
    </row>
    <row r="40" s="273" customFormat="1" spans="1:4">
      <c r="A40" s="280"/>
      <c r="B40" s="281" t="s">
        <v>329</v>
      </c>
      <c r="C40" s="282"/>
      <c r="D40" s="277">
        <f>SUM(D25:D39)</f>
        <v>4924.4</v>
      </c>
    </row>
    <row r="41" s="273" customFormat="1" spans="1:4">
      <c r="A41" s="278">
        <v>6</v>
      </c>
      <c r="B41" s="256" t="s">
        <v>330</v>
      </c>
      <c r="C41" s="165" t="s">
        <v>331</v>
      </c>
      <c r="D41" s="22">
        <v>230</v>
      </c>
    </row>
    <row r="42" s="273" customFormat="1" spans="1:4">
      <c r="A42" s="280"/>
      <c r="B42" s="281" t="s">
        <v>332</v>
      </c>
      <c r="C42" s="282"/>
      <c r="D42" s="286">
        <v>230</v>
      </c>
    </row>
    <row r="43" s="273" customFormat="1" spans="1:4">
      <c r="A43" s="278">
        <v>7</v>
      </c>
      <c r="B43" s="256" t="s">
        <v>333</v>
      </c>
      <c r="C43" s="165" t="s">
        <v>334</v>
      </c>
      <c r="D43" s="22">
        <v>121.5</v>
      </c>
    </row>
    <row r="44" s="273" customFormat="1" spans="1:4">
      <c r="A44" s="280"/>
      <c r="B44" s="281" t="s">
        <v>335</v>
      </c>
      <c r="C44" s="282"/>
      <c r="D44" s="286">
        <v>121.5</v>
      </c>
    </row>
    <row r="45" s="273" customFormat="1" spans="1:4">
      <c r="A45" s="278">
        <v>8</v>
      </c>
      <c r="B45" s="256" t="s">
        <v>336</v>
      </c>
      <c r="C45" s="165" t="s">
        <v>337</v>
      </c>
      <c r="D45" s="22">
        <v>24.68</v>
      </c>
    </row>
    <row r="46" s="273" customFormat="1" spans="1:4">
      <c r="A46" s="280"/>
      <c r="B46" s="281" t="s">
        <v>338</v>
      </c>
      <c r="C46" s="282"/>
      <c r="D46" s="286">
        <v>24.68</v>
      </c>
    </row>
    <row r="47" s="273" customFormat="1" spans="1:4">
      <c r="A47" s="278">
        <v>9</v>
      </c>
      <c r="B47" s="256" t="s">
        <v>339</v>
      </c>
      <c r="C47" s="165" t="s">
        <v>340</v>
      </c>
      <c r="D47" s="22">
        <v>8110</v>
      </c>
    </row>
    <row r="48" s="273" customFormat="1" spans="1:4">
      <c r="A48" s="280"/>
      <c r="B48" s="281" t="s">
        <v>341</v>
      </c>
      <c r="C48" s="282"/>
      <c r="D48" s="286">
        <v>8110</v>
      </c>
    </row>
    <row r="49" s="273" customFormat="1" spans="1:4">
      <c r="A49" s="278">
        <v>10</v>
      </c>
      <c r="B49" s="256" t="s">
        <v>342</v>
      </c>
      <c r="C49" s="265" t="s">
        <v>343</v>
      </c>
      <c r="D49" s="22">
        <v>104.5</v>
      </c>
    </row>
    <row r="50" s="273" customFormat="1" spans="1:4">
      <c r="A50" s="279"/>
      <c r="B50" s="256"/>
      <c r="C50" s="165" t="s">
        <v>344</v>
      </c>
      <c r="D50" s="22">
        <v>55</v>
      </c>
    </row>
    <row r="51" s="273" customFormat="1" spans="1:4">
      <c r="A51" s="279"/>
      <c r="B51" s="256"/>
      <c r="C51" s="165" t="s">
        <v>345</v>
      </c>
      <c r="D51" s="22">
        <v>3000</v>
      </c>
    </row>
    <row r="52" s="273" customFormat="1" spans="1:4">
      <c r="A52" s="279"/>
      <c r="B52" s="256"/>
      <c r="C52" s="165" t="s">
        <v>346</v>
      </c>
      <c r="D52" s="22">
        <v>1673.59</v>
      </c>
    </row>
    <row r="53" s="273" customFormat="1" spans="1:4">
      <c r="A53" s="279"/>
      <c r="B53" s="256"/>
      <c r="C53" s="165" t="s">
        <v>347</v>
      </c>
      <c r="D53" s="22">
        <v>47</v>
      </c>
    </row>
    <row r="54" s="273" customFormat="1" spans="1:4">
      <c r="A54" s="279"/>
      <c r="B54" s="256"/>
      <c r="C54" s="165" t="s">
        <v>348</v>
      </c>
      <c r="D54" s="22">
        <v>96019</v>
      </c>
    </row>
    <row r="55" s="273" customFormat="1" spans="1:4">
      <c r="A55" s="279"/>
      <c r="B55" s="256"/>
      <c r="C55" s="165" t="s">
        <v>349</v>
      </c>
      <c r="D55" s="22">
        <v>55402</v>
      </c>
    </row>
    <row r="56" s="273" customFormat="1" spans="1:4">
      <c r="A56" s="279"/>
      <c r="B56" s="256"/>
      <c r="C56" s="165" t="s">
        <v>350</v>
      </c>
      <c r="D56" s="22">
        <v>17</v>
      </c>
    </row>
    <row r="57" s="273" customFormat="1" spans="1:4">
      <c r="A57" s="279"/>
      <c r="B57" s="256"/>
      <c r="C57" s="165" t="s">
        <v>351</v>
      </c>
      <c r="D57" s="22">
        <v>4290</v>
      </c>
    </row>
    <row r="58" s="273" customFormat="1" spans="1:4">
      <c r="A58" s="279"/>
      <c r="B58" s="256"/>
      <c r="C58" s="165" t="s">
        <v>352</v>
      </c>
      <c r="D58" s="22">
        <v>23064.8</v>
      </c>
    </row>
    <row r="59" s="273" customFormat="1" spans="1:4">
      <c r="A59" s="280"/>
      <c r="B59" s="281" t="s">
        <v>353</v>
      </c>
      <c r="C59" s="282"/>
      <c r="D59" s="277">
        <f>SUM(D49:D58)</f>
        <v>183672.89</v>
      </c>
    </row>
    <row r="60" s="273" customFormat="1" spans="1:4">
      <c r="A60" s="287" t="s">
        <v>354</v>
      </c>
      <c r="B60" s="288"/>
      <c r="C60" s="289"/>
      <c r="D60" s="290">
        <f>D8+D15+D17+D24+D40+D42+D44+D46+D48+D59</f>
        <v>198904.34</v>
      </c>
    </row>
  </sheetData>
  <mergeCells count="27">
    <mergeCell ref="A1:D1"/>
    <mergeCell ref="B8:C8"/>
    <mergeCell ref="B15:C15"/>
    <mergeCell ref="B17:C17"/>
    <mergeCell ref="B24:C24"/>
    <mergeCell ref="B40:C40"/>
    <mergeCell ref="B42:C42"/>
    <mergeCell ref="B44:C44"/>
    <mergeCell ref="B46:C46"/>
    <mergeCell ref="B48:C48"/>
    <mergeCell ref="B59:C59"/>
    <mergeCell ref="A60:C60"/>
    <mergeCell ref="A4:A8"/>
    <mergeCell ref="A9:A15"/>
    <mergeCell ref="A16:A17"/>
    <mergeCell ref="A18:A24"/>
    <mergeCell ref="A25:A40"/>
    <mergeCell ref="A41:A42"/>
    <mergeCell ref="A43:A44"/>
    <mergeCell ref="A45:A46"/>
    <mergeCell ref="A47:A48"/>
    <mergeCell ref="A49:A59"/>
    <mergeCell ref="B4:B7"/>
    <mergeCell ref="B9:B14"/>
    <mergeCell ref="B18:B23"/>
    <mergeCell ref="B25:B39"/>
    <mergeCell ref="B49:B58"/>
  </mergeCells>
  <printOptions horizontalCentered="1"/>
  <pageMargins left="0.826388888888889" right="0.354166666666667" top="0.393055555555556" bottom="0.15625" header="0.354166666666667" footer="0.118055555555556"/>
  <pageSetup paperSize="9" scale="89" orientation="portrait"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dcterms:created xsi:type="dcterms:W3CDTF">2006-02-13T05:15:00Z</dcterms:created>
  <cp:lastPrinted>2019-12-28T03:18:00Z</cp:lastPrinted>
  <dcterms:modified xsi:type="dcterms:W3CDTF">2022-10-07T08:42:17Z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true</vt:bool>
  </property>
  <property fmtid="{D5CDD505-2E9C-101B-9397-08002B2CF9AE}" pid="4" name="ICV">
    <vt:lpwstr>E9E682968C204E68A6DCF49DCFBDFBCF</vt:lpwstr>
  </property>
</Properties>
</file>