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540" tabRatio="928" firstSheet="1" activeTab="20"/>
  </bookViews>
  <sheets>
    <sheet name="目录" sheetId="20" state="hidden" r:id="rId1"/>
    <sheet name="表1" sheetId="1" r:id="rId2"/>
    <sheet name="表2" sheetId="2" r:id="rId3"/>
    <sheet name="表3" sheetId="3" r:id="rId4"/>
    <sheet name="表4" sheetId="4" r:id="rId5"/>
    <sheet name="表5" sheetId="5" r:id="rId6"/>
    <sheet name="表6" sheetId="23" r:id="rId7"/>
    <sheet name="表7" sheetId="21" r:id="rId8"/>
    <sheet name="表8" sheetId="6" r:id="rId9"/>
    <sheet name="表9" sheetId="7" r:id="rId10"/>
    <sheet name="表10" sheetId="22" r:id="rId11"/>
    <sheet name="表11" sheetId="8" r:id="rId12"/>
    <sheet name="表12" sheetId="10" r:id="rId13"/>
    <sheet name="表13" sheetId="12" r:id="rId14"/>
    <sheet name="表14" sheetId="9" r:id="rId15"/>
    <sheet name="表15" sheetId="11" r:id="rId16"/>
    <sheet name="表16" sheetId="13" r:id="rId17"/>
    <sheet name="表17" sheetId="14" r:id="rId18"/>
    <sheet name="表18" sheetId="19" r:id="rId19"/>
    <sheet name="表19" sheetId="17" r:id="rId20"/>
    <sheet name="表20" sheetId="15" r:id="rId21"/>
  </sheets>
  <definedNames>
    <definedName name="_xlnm._FilterDatabase" localSheetId="6" hidden="1">表6!$A$4:$D$1171</definedName>
    <definedName name="_xlnm._FilterDatabase" localSheetId="13" hidden="1">表13!$A$5:$N$1768</definedName>
    <definedName name="_xlnm._FilterDatabase" localSheetId="15" hidden="1">表15!$A$6:$G$300</definedName>
    <definedName name="_xlnm._FilterDatabase" localSheetId="16" hidden="1">表16!$A$6:$I$461</definedName>
    <definedName name="_xlnm._FilterDatabase" localSheetId="17" hidden="1">表17!$A$4:$O$304</definedName>
    <definedName name="_xlnm._FilterDatabase" localSheetId="18" hidden="1">表18!$A$2:$L$2</definedName>
    <definedName name="_xlnm._FilterDatabase" localSheetId="20" hidden="1">表20!$A$6:$T$287</definedName>
    <definedName name="_xlnm._FilterDatabase" localSheetId="12" hidden="1">表12!$A$7:$P$303</definedName>
    <definedName name="_xlnm.Print_Area" localSheetId="20">表20!$A$1:$T$287</definedName>
    <definedName name="_xlnm.Print_Titles" localSheetId="13">表13!$2:$5</definedName>
    <definedName name="_xlnm.Print_Titles" localSheetId="15">表15!$2:$5</definedName>
    <definedName name="_xlnm.Print_Titles" localSheetId="16">表16!$2:$5</definedName>
    <definedName name="_xlnm.Print_Titles" localSheetId="17">表17!$2:$4</definedName>
    <definedName name="_xlnm.Print_Titles" localSheetId="18">表18!$2:$3</definedName>
    <definedName name="_xlnm.Print_Titles" localSheetId="20">表20!$2:$6</definedName>
    <definedName name="_xlnm.Print_Titles" localSheetId="9">表9!$2:$4</definedName>
    <definedName name="_xlnm.Print_Titles" localSheetId="12">表12!$2:$6</definedName>
    <definedName name="_Order1" hidden="1">255</definedName>
    <definedName name="_Order2" hidden="1">255</definedName>
    <definedName name="Database" hidden="1">#REF!</definedName>
    <definedName name="Database" localSheetId="10" hidden="1">#REF!</definedName>
    <definedName name="_xlnm.Print_Area" localSheetId="10">表10!$A$1:$I$30</definedName>
    <definedName name="Database" localSheetId="6" hidden="1">#REF!</definedName>
  </definedNames>
  <calcPr calcId="144525"/>
</workbook>
</file>

<file path=xl/sharedStrings.xml><?xml version="1.0" encoding="utf-8"?>
<sst xmlns="http://schemas.openxmlformats.org/spreadsheetml/2006/main" count="6609" uniqueCount="3671">
  <si>
    <t>目录</t>
  </si>
  <si>
    <t>表1</t>
  </si>
  <si>
    <t>2021年一般公共预算收入执行情况表</t>
  </si>
  <si>
    <t>表2</t>
  </si>
  <si>
    <t>2021年一般公共预算支出执行情况表</t>
  </si>
  <si>
    <t>表3</t>
  </si>
  <si>
    <t>2021年一般公共预算收支执行平衡表</t>
  </si>
  <si>
    <t>表4</t>
  </si>
  <si>
    <t>2022年一般公共预算收入预算表</t>
  </si>
  <si>
    <t>表5</t>
  </si>
  <si>
    <t>2022年一般公共预算支出预算表</t>
  </si>
  <si>
    <t>表6</t>
  </si>
  <si>
    <t>2022年一般公共预算本级支出表</t>
  </si>
  <si>
    <t>表7</t>
  </si>
  <si>
    <t>2022年一般公共预算本级基本支出表</t>
  </si>
  <si>
    <t>表8</t>
  </si>
  <si>
    <t>2022年一般公共预算收支平衡表</t>
  </si>
  <si>
    <t>表9</t>
  </si>
  <si>
    <t>2022年一般共预算上级转移支付表</t>
  </si>
  <si>
    <t>表10</t>
  </si>
  <si>
    <t>2022年对乡镇一般公共预算税收返还及转移支付表</t>
  </si>
  <si>
    <t>表11</t>
  </si>
  <si>
    <t>2021年本级政府一般债务限额和余额情况表</t>
  </si>
  <si>
    <t>表12</t>
  </si>
  <si>
    <t>2022年部门预算收入来源分类汇总表</t>
  </si>
  <si>
    <t>表13</t>
  </si>
  <si>
    <t>2022年部门预算其他运转类和特定目标类项目支出表</t>
  </si>
  <si>
    <t>表14</t>
  </si>
  <si>
    <t>2022年一般公共预算财政拨款收支预算总表</t>
  </si>
  <si>
    <t>表15</t>
  </si>
  <si>
    <t>2022年一般公共预算支出表（支出类别分类）</t>
  </si>
  <si>
    <t>表16</t>
  </si>
  <si>
    <t>2022年一般公共预算支出表（功能项级分类）</t>
  </si>
  <si>
    <t>表17</t>
  </si>
  <si>
    <t>2022年一般公共预算支出表（政府经济分类）</t>
  </si>
  <si>
    <t>表18</t>
  </si>
  <si>
    <t>2022年一般公共预算支出表（部门经济分类）</t>
  </si>
  <si>
    <t>表19</t>
  </si>
  <si>
    <t>2022年一般公共预算“五公”经费表</t>
  </si>
  <si>
    <t>表20</t>
  </si>
  <si>
    <t>2022年部门预算单位基本信息表（编制与人员）</t>
  </si>
  <si>
    <t>单位：万元</t>
  </si>
  <si>
    <t>收入项目</t>
  </si>
  <si>
    <t>2020年
决算数</t>
  </si>
  <si>
    <t>2021年
调整预算数</t>
  </si>
  <si>
    <t>2021年
执行数</t>
  </si>
  <si>
    <t>2021年执行数
占调整预算%</t>
  </si>
  <si>
    <t>增幅%</t>
  </si>
  <si>
    <t>一般公共预算收入合计</t>
  </si>
  <si>
    <t>一、税收收入</t>
  </si>
  <si>
    <t>1.增值税</t>
  </si>
  <si>
    <t>2.企业所得税</t>
  </si>
  <si>
    <t>3.个人所得税</t>
  </si>
  <si>
    <t>4.资源税</t>
  </si>
  <si>
    <t>5.城市维护建设税</t>
  </si>
  <si>
    <t>6.房产税</t>
  </si>
  <si>
    <t>7.印花税</t>
  </si>
  <si>
    <t>8.城镇土地使用税</t>
  </si>
  <si>
    <t>9.土地增值税</t>
  </si>
  <si>
    <t>10.车船使用和牌照税</t>
  </si>
  <si>
    <t>11.耕地占用税</t>
  </si>
  <si>
    <t>12.契税</t>
  </si>
  <si>
    <t>13.环保税</t>
  </si>
  <si>
    <t>二、非税收入</t>
  </si>
  <si>
    <t>1.专项收入</t>
  </si>
  <si>
    <t>教育费附加</t>
  </si>
  <si>
    <t>地方教育附加</t>
  </si>
  <si>
    <t>残疾人保障金</t>
  </si>
  <si>
    <t>农田水利收入</t>
  </si>
  <si>
    <t>教育资金收入</t>
  </si>
  <si>
    <t>其他专项收入</t>
  </si>
  <si>
    <t>2.行政性收费收入</t>
  </si>
  <si>
    <t>3.罚没收入</t>
  </si>
  <si>
    <t>4.国有资本经营收入</t>
  </si>
  <si>
    <t>5.国有资产有偿使用收入</t>
  </si>
  <si>
    <t>6.政府住房基金收入</t>
  </si>
  <si>
    <t>7.其他收入</t>
  </si>
  <si>
    <t>支出项目</t>
  </si>
  <si>
    <t>备注</t>
  </si>
  <si>
    <t>一般公共预算支出合计</t>
  </si>
  <si>
    <t>201  一般公共服务支出</t>
  </si>
  <si>
    <t>203  国防支出</t>
  </si>
  <si>
    <t>204  公共安全支出</t>
  </si>
  <si>
    <t>205  教育支出</t>
  </si>
  <si>
    <t>206  科学技术支出</t>
  </si>
  <si>
    <t>207  文化旅游体育与传媒支出</t>
  </si>
  <si>
    <t>208  社会保障和就业支出</t>
  </si>
  <si>
    <t>210  卫生健康支出</t>
  </si>
  <si>
    <t>211  节能环保支出</t>
  </si>
  <si>
    <t>212  城乡社区支出</t>
  </si>
  <si>
    <t>213  农林水支出</t>
  </si>
  <si>
    <t>214  交通运输支出</t>
  </si>
  <si>
    <t>215  资源勘探工业信息等支出</t>
  </si>
  <si>
    <t>216  商业服务业等支出</t>
  </si>
  <si>
    <t>217  金融支出</t>
  </si>
  <si>
    <t>219  援助其他地区支出</t>
  </si>
  <si>
    <t>220  自然资源海洋气象等支出</t>
  </si>
  <si>
    <t>221  住房保障支出</t>
  </si>
  <si>
    <t>222  粮油物资储备支出</t>
  </si>
  <si>
    <t>224  灾害防治及应急管理支出</t>
  </si>
  <si>
    <t>229  其他支出</t>
  </si>
  <si>
    <t>232  债务付息支出</t>
  </si>
  <si>
    <t>233  债务发行费用支出</t>
  </si>
  <si>
    <t>收                  入</t>
  </si>
  <si>
    <t>支                  出</t>
  </si>
  <si>
    <t>项目</t>
  </si>
  <si>
    <t>2021年调整预算数</t>
  </si>
  <si>
    <t>2021年执行数</t>
  </si>
  <si>
    <t>一、一般公共预算收入</t>
  </si>
  <si>
    <t>一、一般公共预算支出</t>
  </si>
  <si>
    <t>二、转移性收入</t>
  </si>
  <si>
    <t>二、转移性支出</t>
  </si>
  <si>
    <t>1.上级补助收入</t>
  </si>
  <si>
    <t>1.上解上级支出</t>
  </si>
  <si>
    <t xml:space="preserve">  (1)返还性收入</t>
  </si>
  <si>
    <t>(1)原体制上解支出</t>
  </si>
  <si>
    <t xml:space="preserve">  (2)一般性转移支付收入</t>
  </si>
  <si>
    <t>(2)调整体制上解支出</t>
  </si>
  <si>
    <t xml:space="preserve">  (3)专项转移支付收入</t>
  </si>
  <si>
    <t>(3)其他上解支出</t>
  </si>
  <si>
    <t>2.债务转贷收入</t>
  </si>
  <si>
    <t>2.债务还本支出</t>
  </si>
  <si>
    <t>3.上年结余收入</t>
  </si>
  <si>
    <t>3.安排预算稳定调节基金</t>
  </si>
  <si>
    <t xml:space="preserve">  (1)上年结转</t>
  </si>
  <si>
    <t>4.调出资金</t>
  </si>
  <si>
    <t xml:space="preserve">  (2)净结余</t>
  </si>
  <si>
    <t>5.年终结余</t>
  </si>
  <si>
    <t>4.调入资金</t>
  </si>
  <si>
    <t xml:space="preserve">   减：结转下年支出</t>
  </si>
  <si>
    <t xml:space="preserve">  (1)从政府性基金调入</t>
  </si>
  <si>
    <t xml:space="preserve">       累计净结余</t>
  </si>
  <si>
    <t xml:space="preserve">  (2)从国有资本经营调入</t>
  </si>
  <si>
    <t xml:space="preserve">  (3)从其他资金调入</t>
  </si>
  <si>
    <t>5.动用预算稳定调节基金</t>
  </si>
  <si>
    <t>收入总计</t>
  </si>
  <si>
    <t>支出总计</t>
  </si>
  <si>
    <t>2022年预算数</t>
  </si>
  <si>
    <t xml:space="preserve">  说明：国有资本经营收入转入国有资本经营预算；政府住房基金收入（计提的住房公积金增值收益）划归黄石市核算，大冶收益通过转移支付方式返还大冶。</t>
  </si>
  <si>
    <t>各支出占比%</t>
  </si>
  <si>
    <t>227  预备费</t>
  </si>
  <si>
    <t>本级一般公共预算支出预算表</t>
  </si>
  <si>
    <t>科目编码</t>
  </si>
  <si>
    <t>项     目</t>
  </si>
  <si>
    <t>预算数</t>
  </si>
  <si>
    <t>比2021年
年初预算数增长+-%</t>
  </si>
  <si>
    <t>本级一般公共预算支出</t>
  </si>
  <si>
    <t xml:space="preserve">  （一）一般公共服务支出</t>
  </si>
  <si>
    <t xml:space="preserve">     人大事务</t>
  </si>
  <si>
    <t xml:space="preserve">       行政运行</t>
  </si>
  <si>
    <t xml:space="preserve">       一般行政管理事务</t>
  </si>
  <si>
    <t xml:space="preserve">       机关服务</t>
  </si>
  <si>
    <t xml:space="preserve">       人大会议</t>
  </si>
  <si>
    <t xml:space="preserve">       人大立法</t>
  </si>
  <si>
    <t xml:space="preserve">       人大监督</t>
  </si>
  <si>
    <t xml:space="preserve">       人大代表履职能力提升</t>
  </si>
  <si>
    <t xml:space="preserve">       代表工作</t>
  </si>
  <si>
    <t xml:space="preserve">       人大信访工作</t>
  </si>
  <si>
    <t xml:space="preserve">       事业运行</t>
  </si>
  <si>
    <t xml:space="preserve">       其他人大事务支出</t>
  </si>
  <si>
    <t xml:space="preserve">     政协事务</t>
  </si>
  <si>
    <t xml:space="preserve">       政协会议</t>
  </si>
  <si>
    <t xml:space="preserve">       委员视察</t>
  </si>
  <si>
    <t xml:space="preserve">       参政议政</t>
  </si>
  <si>
    <t xml:space="preserve">       其他政协事务支出</t>
  </si>
  <si>
    <t xml:space="preserve">     政府办公厅（室）及相关机构事务</t>
  </si>
  <si>
    <t xml:space="preserve">       专项服务</t>
  </si>
  <si>
    <t xml:space="preserve">       专项业务及机关事务管理</t>
  </si>
  <si>
    <t xml:space="preserve">       政务公开审批</t>
  </si>
  <si>
    <t xml:space="preserve">       信访事务</t>
  </si>
  <si>
    <t xml:space="preserve">       参事事务</t>
  </si>
  <si>
    <t xml:space="preserve">       其他政府办公厅（室）及相关机构事务支出</t>
  </si>
  <si>
    <t xml:space="preserve">     发展与改革事务</t>
  </si>
  <si>
    <t xml:space="preserve">       战略规划与实施</t>
  </si>
  <si>
    <t xml:space="preserve">       日常经济运行调节</t>
  </si>
  <si>
    <t xml:space="preserve">       社会事业发展规划</t>
  </si>
  <si>
    <t xml:space="preserve">       经济体制改革研究</t>
  </si>
  <si>
    <t xml:space="preserve">       物价管理</t>
  </si>
  <si>
    <t xml:space="preserve">       其他发展与改革事务支出</t>
  </si>
  <si>
    <t xml:space="preserve">     统计信息事务</t>
  </si>
  <si>
    <t xml:space="preserve">       信息事务</t>
  </si>
  <si>
    <t xml:space="preserve">       专项统计业务</t>
  </si>
  <si>
    <t xml:space="preserve">       统计管理</t>
  </si>
  <si>
    <t xml:space="preserve">       专项普查活动</t>
  </si>
  <si>
    <t xml:space="preserve">       统计抽样调查</t>
  </si>
  <si>
    <t xml:space="preserve">       其他统计信息事务支出</t>
  </si>
  <si>
    <t xml:space="preserve">     财政事务</t>
  </si>
  <si>
    <t xml:space="preserve">       预算改革业务</t>
  </si>
  <si>
    <t xml:space="preserve">       财政国库业务</t>
  </si>
  <si>
    <t xml:space="preserve">       财政监察</t>
  </si>
  <si>
    <t xml:space="preserve">       信息化建设</t>
  </si>
  <si>
    <t xml:space="preserve">       财政委托业务支出</t>
  </si>
  <si>
    <t xml:space="preserve">       其他财政事务支出</t>
  </si>
  <si>
    <t xml:space="preserve">     税收事务</t>
  </si>
  <si>
    <t xml:space="preserve">       税收业务</t>
  </si>
  <si>
    <t xml:space="preserve">       其他税收事务支出</t>
  </si>
  <si>
    <t xml:space="preserve">     审计事务</t>
  </si>
  <si>
    <t xml:space="preserve">       审计业务</t>
  </si>
  <si>
    <t xml:space="preserve">       审计管理</t>
  </si>
  <si>
    <t xml:space="preserve">       其他审计事务支出</t>
  </si>
  <si>
    <t xml:space="preserve">     海关事务</t>
  </si>
  <si>
    <t xml:space="preserve">       缉私办案</t>
  </si>
  <si>
    <t xml:space="preserve">       口岸管理</t>
  </si>
  <si>
    <t xml:space="preserve">       海关关务</t>
  </si>
  <si>
    <t xml:space="preserve">       关税征管</t>
  </si>
  <si>
    <t xml:space="preserve">       海关监管</t>
  </si>
  <si>
    <t xml:space="preserve">       检验检疫</t>
  </si>
  <si>
    <t xml:space="preserve">       其他海关事务支出</t>
  </si>
  <si>
    <t xml:space="preserve">     纪检监察事务</t>
  </si>
  <si>
    <t xml:space="preserve">       大案要案查处</t>
  </si>
  <si>
    <t xml:space="preserve">       派驻派出机构</t>
  </si>
  <si>
    <t xml:space="preserve">       巡视工作</t>
  </si>
  <si>
    <t xml:space="preserve">       其他纪检监察事务支出</t>
  </si>
  <si>
    <t xml:space="preserve">     商贸事务</t>
  </si>
  <si>
    <t xml:space="preserve">       对外贸易管理</t>
  </si>
  <si>
    <t xml:space="preserve">       国际经济合作</t>
  </si>
  <si>
    <t xml:space="preserve">       外资管理</t>
  </si>
  <si>
    <t xml:space="preserve">       国内贸易管理</t>
  </si>
  <si>
    <t xml:space="preserve">       招商引资</t>
  </si>
  <si>
    <t xml:space="preserve">       其他商贸事务支出</t>
  </si>
  <si>
    <t xml:space="preserve">     知识产权事务</t>
  </si>
  <si>
    <t xml:space="preserve">       专利审批</t>
  </si>
  <si>
    <t xml:space="preserve">       知识产权战略和规划</t>
  </si>
  <si>
    <t xml:space="preserve">       国际合作与交流</t>
  </si>
  <si>
    <t xml:space="preserve">       知识产权宏观管理</t>
  </si>
  <si>
    <t xml:space="preserve">       商标管理</t>
  </si>
  <si>
    <t xml:space="preserve">       原产地地理标志管理</t>
  </si>
  <si>
    <t xml:space="preserve">       其他知识产权事务支出</t>
  </si>
  <si>
    <t xml:space="preserve">     民族事务</t>
  </si>
  <si>
    <t xml:space="preserve">       民族工作专项</t>
  </si>
  <si>
    <t xml:space="preserve">       其他民族事务支出</t>
  </si>
  <si>
    <t xml:space="preserve">     港澳台事务</t>
  </si>
  <si>
    <t xml:space="preserve">       港澳事务</t>
  </si>
  <si>
    <t xml:space="preserve">       台湾事务</t>
  </si>
  <si>
    <t xml:space="preserve">       其他港澳台事务支出</t>
  </si>
  <si>
    <t xml:space="preserve">     档案事务</t>
  </si>
  <si>
    <t xml:space="preserve">       档案馆</t>
  </si>
  <si>
    <t xml:space="preserve">       其他档案事务支出</t>
  </si>
  <si>
    <t xml:space="preserve">     民主党派及工商联事务</t>
  </si>
  <si>
    <t xml:space="preserve">       其他民主党派及工商联事务支出</t>
  </si>
  <si>
    <t xml:space="preserve">     群众团体事务</t>
  </si>
  <si>
    <t xml:space="preserve">       工会事务</t>
  </si>
  <si>
    <t xml:space="preserve">       其他群众团体事务支出</t>
  </si>
  <si>
    <t xml:space="preserve">     党委办公厅（室）及相关机构事务</t>
  </si>
  <si>
    <t xml:space="preserve">       专项业务</t>
  </si>
  <si>
    <t xml:space="preserve">       其他党委办公厅（室）及相关机构事务支出</t>
  </si>
  <si>
    <t xml:space="preserve">     组织事务</t>
  </si>
  <si>
    <t xml:space="preserve">       公务员事务</t>
  </si>
  <si>
    <t xml:space="preserve">       其他组织事务支出</t>
  </si>
  <si>
    <t xml:space="preserve">     宣传事务</t>
  </si>
  <si>
    <t xml:space="preserve">       宣传管理</t>
  </si>
  <si>
    <t xml:space="preserve">       其他宣传事务支出</t>
  </si>
  <si>
    <t xml:space="preserve">     统战事务</t>
  </si>
  <si>
    <t xml:space="preserve">       宗教事务</t>
  </si>
  <si>
    <t xml:space="preserve">       华侨事务</t>
  </si>
  <si>
    <t xml:space="preserve">       其他统战事务支出</t>
  </si>
  <si>
    <t xml:space="preserve">     对外联络事务</t>
  </si>
  <si>
    <t xml:space="preserve">       其他对外联络事务支出</t>
  </si>
  <si>
    <t xml:space="preserve">     其他共产党事务支出</t>
  </si>
  <si>
    <t xml:space="preserve">       其他共产党事务支出</t>
  </si>
  <si>
    <t xml:space="preserve">     网信事务</t>
  </si>
  <si>
    <t xml:space="preserve">       信息安全事务</t>
  </si>
  <si>
    <t xml:space="preserve">       其他网信事务支出</t>
  </si>
  <si>
    <t xml:space="preserve">     市场监督管理事务</t>
  </si>
  <si>
    <t xml:space="preserve">       市场主体管理</t>
  </si>
  <si>
    <t xml:space="preserve">       市场秩序执法</t>
  </si>
  <si>
    <t xml:space="preserve">       质量基础</t>
  </si>
  <si>
    <t xml:space="preserve">       药品事务</t>
  </si>
  <si>
    <t xml:space="preserve">       医疗器械事务</t>
  </si>
  <si>
    <t xml:space="preserve">       化妆品事务</t>
  </si>
  <si>
    <t xml:space="preserve">       质量安全监管</t>
  </si>
  <si>
    <t xml:space="preserve">       食品安全监管</t>
  </si>
  <si>
    <t xml:space="preserve">       其他市场监督管理事务</t>
  </si>
  <si>
    <t xml:space="preserve">     其他一般公共服务支出</t>
  </si>
  <si>
    <t xml:space="preserve">       国家赔偿费用支出</t>
  </si>
  <si>
    <t xml:space="preserve">       其他一般公共服务支出</t>
  </si>
  <si>
    <t xml:space="preserve">  （二）公共安全支出</t>
  </si>
  <si>
    <t>其中：公安</t>
  </si>
  <si>
    <t xml:space="preserve">      检察</t>
  </si>
  <si>
    <t xml:space="preserve">      法院</t>
  </si>
  <si>
    <t xml:space="preserve">      司法</t>
  </si>
  <si>
    <t xml:space="preserve">  （三）教育支出</t>
  </si>
  <si>
    <t xml:space="preserve">     教育管理事务</t>
  </si>
  <si>
    <t xml:space="preserve">       其他教育管理事务支出</t>
  </si>
  <si>
    <t xml:space="preserve">  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</si>
  <si>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</si>
  <si>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</si>
  <si>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</si>
  <si>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</si>
  <si>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高等教育</t>
  </si>
  <si>
    <t xml:space="preserve">       其他普通教育支出</t>
  </si>
  <si>
    <t xml:space="preserve">     职业教育</t>
  </si>
  <si>
    <t xml:space="preserve">       初等职业教育</t>
  </si>
  <si>
    <t xml:space="preserve">       中等职业教育</t>
  </si>
  <si>
    <t xml:space="preserve">       技校教育</t>
  </si>
  <si>
    <t xml:space="preserve">       高等职业教育</t>
  </si>
  <si>
    <t xml:space="preserve">       其他职业教育支出</t>
  </si>
  <si>
    <t xml:space="preserve">     成人教育</t>
  </si>
  <si>
    <t xml:space="preserve">       成人初等教育</t>
  </si>
  <si>
    <t xml:space="preserve">       成人中等教育</t>
  </si>
  <si>
    <t xml:space="preserve">       成人高等教育</t>
  </si>
  <si>
    <t xml:space="preserve">       成人广播电视教育</t>
  </si>
  <si>
    <t xml:space="preserve">       其他成人教育支出</t>
  </si>
  <si>
    <t xml:space="preserve">     广播电视教育</t>
  </si>
  <si>
    <t xml:space="preserve">       广播电视学校</t>
  </si>
  <si>
    <t xml:space="preserve">       教育电视台</t>
  </si>
  <si>
    <t xml:space="preserve">       其他广播电视教育支出</t>
  </si>
  <si>
    <t xml:space="preserve">     留学教育</t>
  </si>
  <si>
    <t xml:space="preserve">       出国留学教育</t>
  </si>
  <si>
    <t xml:space="preserve">       来华留学教育</t>
  </si>
  <si>
    <t xml:space="preserve">       其他留学教育支出</t>
  </si>
  <si>
    <t xml:space="preserve">     特殊教育</t>
  </si>
  <si>
    <t xml:space="preserve">       特殊学校教育</t>
  </si>
  <si>
    <t xml:space="preserve">       工读学校教育</t>
  </si>
  <si>
    <t xml:space="preserve">       其他特殊教育支出</t>
  </si>
  <si>
    <t xml:space="preserve">     进修及培训</t>
  </si>
  <si>
    <t xml:space="preserve">       教师进修</t>
  </si>
  <si>
    <t xml:space="preserve">       干部教育</t>
  </si>
  <si>
    <t xml:space="preserve">       培训支出</t>
  </si>
  <si>
    <t xml:space="preserve">       退役士兵能力提升</t>
  </si>
  <si>
    <t xml:space="preserve">       其他进修及培训</t>
  </si>
  <si>
    <t xml:space="preserve">     教育费附加安排的支出</t>
  </si>
  <si>
    <t xml:space="preserve">       农村中小学校舍建设</t>
  </si>
  <si>
    <t xml:space="preserve">       农村中小学教学设施</t>
  </si>
  <si>
    <t xml:space="preserve">       城市中小学校舍建设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</si>
  <si>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</si>
  <si>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</si>
  <si>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</si>
  <si>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 xml:space="preserve">     其他教育支出</t>
  </si>
  <si>
    <t xml:space="preserve">       其他教育支出</t>
  </si>
  <si>
    <t xml:space="preserve">  （四）科学技术支出</t>
  </si>
  <si>
    <t xml:space="preserve">     科学技术管理事务</t>
  </si>
  <si>
    <t xml:space="preserve">       其他科学技术管理事务支出</t>
  </si>
  <si>
    <t xml:space="preserve">     基础研究</t>
  </si>
  <si>
    <t xml:space="preserve">       机构运行</t>
  </si>
  <si>
    <t xml:space="preserve">       自然科学基金</t>
  </si>
  <si>
    <t xml:space="preserve">       实验室及相关设施</t>
  </si>
  <si>
    <t xml:space="preserve">       重大科学工程</t>
  </si>
  <si>
    <t xml:space="preserve">       专项基础科研</t>
  </si>
  <si>
    <t xml:space="preserve">       专项技术基础</t>
  </si>
  <si>
    <t xml:space="preserve">       科技人才队伍建设</t>
  </si>
  <si>
    <t xml:space="preserve">       其他基础研究支出</t>
  </si>
  <si>
    <t xml:space="preserve">     应用研究</t>
  </si>
  <si>
    <t xml:space="preserve">       社会公益研究</t>
  </si>
  <si>
    <t xml:space="preserve">       高技术研究</t>
  </si>
  <si>
    <t xml:space="preserve">       专项科研试制</t>
  </si>
  <si>
    <t xml:space="preserve">       其他应用研究支出</t>
  </si>
  <si>
    <t xml:space="preserve">     技术研究与开发</t>
  </si>
  <si>
    <t xml:space="preserve">       科技成果转化与扩散</t>
  </si>
  <si>
    <t xml:space="preserve">       共性技术研究与开发</t>
  </si>
  <si>
    <t xml:space="preserve">       其他技术研究与开发支出</t>
  </si>
  <si>
    <t xml:space="preserve">     科技条件与服务</t>
  </si>
  <si>
    <t xml:space="preserve">       技术创新服务体系</t>
  </si>
  <si>
    <t xml:space="preserve">       科技条件专项</t>
  </si>
  <si>
    <t xml:space="preserve">       其他科技条件与服务支出</t>
  </si>
  <si>
    <t xml:space="preserve">     社会科学</t>
  </si>
  <si>
    <t xml:space="preserve">       社会科学研究机构</t>
  </si>
  <si>
    <t xml:space="preserve">       社会科学研究</t>
  </si>
  <si>
    <t xml:space="preserve">       社科基金支出</t>
  </si>
  <si>
    <t xml:space="preserve">       其他社会科学支出</t>
  </si>
  <si>
    <t xml:space="preserve">     科学技术普及</t>
  </si>
  <si>
    <t xml:space="preserve">       科普活动</t>
  </si>
  <si>
    <t xml:space="preserve">       青少年科技活动</t>
  </si>
  <si>
    <t xml:space="preserve">       学术交流活动</t>
  </si>
  <si>
    <t xml:space="preserve">       科技馆站</t>
  </si>
  <si>
    <t xml:space="preserve">       其他科学技术普及支出</t>
  </si>
  <si>
    <t xml:space="preserve">     科技交流与合作</t>
  </si>
  <si>
    <t xml:space="preserve">       国际交流与合作</t>
  </si>
  <si>
    <t xml:space="preserve">       重大科技合作项目</t>
  </si>
  <si>
    <t xml:space="preserve">       其他科技交流与合作支出</t>
  </si>
  <si>
    <t xml:space="preserve">     科技重大项目</t>
  </si>
  <si>
    <t xml:space="preserve">       科技重大专项</t>
  </si>
  <si>
    <t xml:space="preserve">       重点研发计划</t>
  </si>
  <si>
    <t xml:space="preserve">       其他科技重大项目</t>
  </si>
  <si>
    <t xml:space="preserve">     其他科学技术支出</t>
  </si>
  <si>
    <t xml:space="preserve">       科技奖励</t>
  </si>
  <si>
    <t xml:space="preserve">       核应急</t>
  </si>
  <si>
    <t xml:space="preserve">       转制科研机构</t>
  </si>
  <si>
    <t xml:space="preserve">       其他科学技术支出</t>
  </si>
  <si>
    <t xml:space="preserve">  （五）文化旅游体育与传媒支出</t>
  </si>
  <si>
    <t xml:space="preserve">     文化和旅游</t>
  </si>
  <si>
    <t xml:space="preserve">       图书馆</t>
  </si>
  <si>
    <t xml:space="preserve">       文化展示及纪念机构</t>
  </si>
  <si>
    <t xml:space="preserve">       艺术表演场所</t>
  </si>
  <si>
    <t xml:space="preserve">       艺术表演团体</t>
  </si>
  <si>
    <t xml:space="preserve">       文化活动</t>
  </si>
  <si>
    <t xml:space="preserve">       群众文化</t>
  </si>
  <si>
    <t xml:space="preserve">       文化和旅游交流与合作</t>
  </si>
  <si>
    <t xml:space="preserve">       文化创作与保护</t>
  </si>
  <si>
    <t xml:space="preserve">       文化和旅游市场管理</t>
  </si>
  <si>
    <t xml:space="preserve">       旅游宣传</t>
  </si>
  <si>
    <t xml:space="preserve">       文化和旅游管理事务</t>
  </si>
  <si>
    <t xml:space="preserve">       其他文化和旅游支出</t>
  </si>
  <si>
    <t xml:space="preserve">     文物</t>
  </si>
  <si>
    <t xml:space="preserve">       文物保护</t>
  </si>
  <si>
    <t xml:space="preserve">       博物馆</t>
  </si>
  <si>
    <t xml:space="preserve">       历史名城与古迹</t>
  </si>
  <si>
    <t xml:space="preserve">       其他文物支出</t>
  </si>
  <si>
    <t xml:space="preserve">     体育</t>
  </si>
  <si>
    <t xml:space="preserve">       运动项目管理</t>
  </si>
  <si>
    <t xml:space="preserve">       体育竞赛</t>
  </si>
  <si>
    <t xml:space="preserve">       体育训练</t>
  </si>
  <si>
    <t xml:space="preserve">       体育场馆</t>
  </si>
  <si>
    <t xml:space="preserve">       群众体育</t>
  </si>
  <si>
    <t xml:space="preserve">       体育交流与合作</t>
  </si>
  <si>
    <t xml:space="preserve">       其他体育支出</t>
  </si>
  <si>
    <t xml:space="preserve">     新闻出版电影</t>
  </si>
  <si>
    <t xml:space="preserve">       新闻通讯</t>
  </si>
  <si>
    <t xml:space="preserve">       出版发行</t>
  </si>
  <si>
    <t xml:space="preserve">       版权管理</t>
  </si>
  <si>
    <t xml:space="preserve">       电影</t>
  </si>
  <si>
    <t xml:space="preserve">       其他新闻出版电影支出</t>
  </si>
  <si>
    <t xml:space="preserve">     广播电视</t>
  </si>
  <si>
    <t xml:space="preserve">       监测监管</t>
  </si>
  <si>
    <t xml:space="preserve">       传输发射</t>
  </si>
  <si>
    <t xml:space="preserve">       广播电视事务</t>
  </si>
  <si>
    <t xml:space="preserve">       其他广播电视支出</t>
  </si>
  <si>
    <t xml:space="preserve">     其他文化旅游体育与传媒支出</t>
  </si>
  <si>
    <t xml:space="preserve">       宣传文化发展专项支出</t>
  </si>
  <si>
    <t xml:space="preserve">       文化产业发展专项支出</t>
  </si>
  <si>
    <t xml:space="preserve">       其他文化旅游体育与传媒支出</t>
  </si>
  <si>
    <t xml:space="preserve">  （六）社会保障和就业支出</t>
  </si>
  <si>
    <t xml:space="preserve">     人力资源和社会保障管理事务</t>
  </si>
  <si>
    <t xml:space="preserve">       综合业务管理</t>
  </si>
  <si>
    <t xml:space="preserve">       劳动保障监察</t>
  </si>
  <si>
    <t xml:space="preserve">       就业管理事务</t>
  </si>
  <si>
    <t xml:space="preserve">       社会保险业务管理事务</t>
  </si>
  <si>
    <t xml:space="preserve">       社会保险经办机构</t>
  </si>
  <si>
    <t xml:space="preserve">       劳动关系和维权</t>
  </si>
  <si>
    <t xml:space="preserve">       公共就业服务和职业技能鉴定机构</t>
  </si>
  <si>
    <t xml:space="preserve">       劳动人事争议调解仲裁</t>
  </si>
  <si>
    <t xml:space="preserve">       政府特殊津贴</t>
  </si>
  <si>
    <t xml:space="preserve">       资助留学回国人员</t>
  </si>
  <si>
    <t xml:space="preserve">       博士后日常经费</t>
  </si>
  <si>
    <t xml:space="preserve">       引进人才费用</t>
  </si>
  <si>
    <t xml:space="preserve">       其他人力资源和社会保障管理事务支出</t>
  </si>
  <si>
    <t xml:space="preserve">     民政管理事务</t>
  </si>
  <si>
    <t xml:space="preserve">       社会组织管理</t>
  </si>
  <si>
    <t xml:space="preserve">       行政区划和地名管理</t>
  </si>
  <si>
    <t xml:space="preserve">       基层政权建设和社区治理</t>
  </si>
  <si>
    <t xml:space="preserve">       其他民政管理事务支出</t>
  </si>
  <si>
    <t xml:space="preserve">     补充全国社会保障基金</t>
  </si>
  <si>
    <t xml:space="preserve">       用一般公共预算补充基金</t>
  </si>
  <si>
    <t xml:space="preserve">     行政事业单位养老支出</t>
  </si>
  <si>
    <t xml:space="preserve">       行政单位离退休</t>
  </si>
  <si>
    <t xml:space="preserve">       事业单位离退休</t>
  </si>
  <si>
    <t xml:space="preserve">       离退休人员管理机构</t>
  </si>
  <si>
    <t xml:space="preserve">       机关事业单位基本养老保险缴费支出</t>
  </si>
  <si>
    <t xml:space="preserve">       机关事业单位职业年金缴费支出</t>
  </si>
  <si>
    <t xml:space="preserve">       对机关事业单位基本养老保险基金的补助</t>
  </si>
  <si>
    <t xml:space="preserve">       对机关事业单位职业年金的补助</t>
  </si>
  <si>
    <t xml:space="preserve">       其他行政事业单位养老支出</t>
  </si>
  <si>
    <t xml:space="preserve">     企业改革补助</t>
  </si>
  <si>
    <t xml:space="preserve">       企业关闭破产补助</t>
  </si>
  <si>
    <t xml:space="preserve">       厂办大集体改革补助</t>
  </si>
  <si>
    <t xml:space="preserve">       其他企业改革发展补助</t>
  </si>
  <si>
    <t xml:space="preserve">     就业补助</t>
  </si>
  <si>
    <t xml:space="preserve">       就业创业服务补贴</t>
  </si>
  <si>
    <t xml:space="preserve">       职业培训补贴</t>
  </si>
  <si>
    <t xml:space="preserve">       社会保险补贴</t>
  </si>
  <si>
    <t xml:space="preserve">       公益性岗位补贴</t>
  </si>
  <si>
    <t xml:space="preserve">       职业技能鉴定补贴</t>
  </si>
  <si>
    <t xml:space="preserve">       就业见习补贴</t>
  </si>
  <si>
    <t xml:space="preserve">       高技能人才培养补助</t>
  </si>
  <si>
    <t xml:space="preserve">       促进创业补贴</t>
  </si>
  <si>
    <t xml:space="preserve">       其他就业补助支出</t>
  </si>
  <si>
    <t xml:space="preserve">     抚恤</t>
  </si>
  <si>
    <t xml:space="preserve">       死亡抚恤</t>
  </si>
  <si>
    <t xml:space="preserve">       伤残抚恤</t>
  </si>
  <si>
    <t xml:space="preserve">       在乡复员、退伍军人生活补助</t>
  </si>
  <si>
    <t xml:space="preserve">       义务兵优待</t>
  </si>
  <si>
    <t xml:space="preserve">       农村籍退役士兵老年生活补助</t>
  </si>
  <si>
    <t xml:space="preserve">       光荣院</t>
  </si>
  <si>
    <t xml:space="preserve">       烈士纪念设施管理维护</t>
  </si>
  <si>
    <t xml:space="preserve">       其他优抚支出</t>
  </si>
  <si>
    <t xml:space="preserve">     退役安置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</si>
  <si>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</si>
  <si>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</si>
  <si>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</si>
  <si>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t xml:space="preserve">       退役士兵管理教育</t>
  </si>
  <si>
    <t xml:space="preserve">       军队转业干部安置</t>
  </si>
  <si>
    <t xml:space="preserve">       其他退役安置支出</t>
  </si>
  <si>
    <t xml:space="preserve">     社会福利</t>
  </si>
  <si>
    <t xml:space="preserve">       儿童福利</t>
  </si>
  <si>
    <t xml:space="preserve">       老年福利</t>
  </si>
  <si>
    <t xml:space="preserve">       康复辅具</t>
  </si>
  <si>
    <t xml:space="preserve">       殡葬</t>
  </si>
  <si>
    <t xml:space="preserve">       社会福利事业单位</t>
  </si>
  <si>
    <t xml:space="preserve">       养老服务</t>
  </si>
  <si>
    <t xml:space="preserve">       其他社会福利支出</t>
  </si>
  <si>
    <t xml:space="preserve">     残疾人事业</t>
  </si>
  <si>
    <t xml:space="preserve">       残疾人康复</t>
  </si>
  <si>
    <t xml:space="preserve">       残疾人就业</t>
  </si>
  <si>
    <t xml:space="preserve">       残疾人体育</t>
  </si>
  <si>
    <t xml:space="preserve">       残疾人生活和护理补贴</t>
  </si>
  <si>
    <t xml:space="preserve">       其他残疾人事业支出</t>
  </si>
  <si>
    <t xml:space="preserve">     红十字事业</t>
  </si>
  <si>
    <t xml:space="preserve">       其他红十字事业支出</t>
  </si>
  <si>
    <t xml:space="preserve">     最低生活保障</t>
  </si>
  <si>
    <t xml:space="preserve">       城市最低生活保障金支出</t>
  </si>
  <si>
    <t xml:space="preserve">       农村最低生活保障金支出</t>
  </si>
  <si>
    <t xml:space="preserve">     临时救助</t>
  </si>
  <si>
    <t xml:space="preserve">       临时救助支出</t>
  </si>
  <si>
    <t xml:space="preserve">       流浪乞讨人员救助支出</t>
  </si>
  <si>
    <t xml:space="preserve">     特困人员救助供养</t>
  </si>
  <si>
    <t xml:space="preserve">       城市特困人员救助供养支出</t>
  </si>
  <si>
    <t xml:space="preserve">       农村特困人员救助供养支出</t>
  </si>
  <si>
    <t xml:space="preserve">     补充道路交通事故社会救助基金</t>
  </si>
  <si>
    <t xml:space="preserve">       交强险增值税补助基金支出</t>
  </si>
  <si>
    <t xml:space="preserve">       交强险罚款收入补助基金支出</t>
  </si>
  <si>
    <t xml:space="preserve">     其他生活救助</t>
  </si>
  <si>
    <t xml:space="preserve">       其他城市生活救助</t>
  </si>
  <si>
    <t xml:space="preserve">       其他农村生活救助</t>
  </si>
  <si>
    <t xml:space="preserve">     财政对基本养老保险基金的补助</t>
  </si>
  <si>
    <t xml:space="preserve">       财政对企业职工基本养老保险基金的补助</t>
  </si>
  <si>
    <t xml:space="preserve">       财政对城乡居民基本养老保险基金的补助</t>
  </si>
  <si>
    <t xml:space="preserve">       财政对其他基本养老保险基金的补助</t>
  </si>
  <si>
    <t xml:space="preserve">     财政对其他社会保险基金的补助</t>
  </si>
  <si>
    <t xml:space="preserve">       财政对失业保险基金的补助</t>
  </si>
  <si>
    <t xml:space="preserve">       财政对工伤保险基金的补助</t>
  </si>
  <si>
    <t xml:space="preserve">       其他财政对社会保险基金的补助</t>
  </si>
  <si>
    <t xml:space="preserve">     退役军人管理事务</t>
  </si>
  <si>
    <t xml:space="preserve">       拥军优属</t>
  </si>
  <si>
    <t xml:space="preserve">       军供保障</t>
  </si>
  <si>
    <t xml:space="preserve">       其他退役军人事务管理支出</t>
  </si>
  <si>
    <t xml:space="preserve">     财政代缴社会保险费支出</t>
  </si>
  <si>
    <t xml:space="preserve">       财政代缴城乡居民基本养老保险费支出</t>
  </si>
  <si>
    <t xml:space="preserve">       财政代缴其他社会保险费支出</t>
  </si>
  <si>
    <t xml:space="preserve">     其他社会保障和就业支出</t>
  </si>
  <si>
    <t xml:space="preserve">       其他社会保障和就业支出</t>
  </si>
  <si>
    <t xml:space="preserve">  （七）卫生健康支出</t>
  </si>
  <si>
    <t xml:space="preserve">     卫生健康管理事务</t>
  </si>
  <si>
    <t xml:space="preserve">       其他卫生健康管理事务支出</t>
  </si>
  <si>
    <t xml:space="preserve">     公立医院</t>
  </si>
  <si>
    <t xml:space="preserve">       综合医院</t>
  </si>
  <si>
    <t xml:space="preserve">       中医（民族）医院</t>
  </si>
  <si>
    <t xml:space="preserve">       传染病医院</t>
  </si>
  <si>
    <t xml:space="preserve">       职业病防治医院</t>
  </si>
  <si>
    <t xml:space="preserve">       精神病医院</t>
  </si>
  <si>
    <t xml:space="preserve">       妇幼保健医院</t>
  </si>
  <si>
    <t xml:space="preserve">       儿童医院</t>
  </si>
  <si>
    <t xml:space="preserve">       其他专科医院</t>
  </si>
  <si>
    <t xml:space="preserve">       福利医院</t>
  </si>
  <si>
    <t xml:space="preserve">       行业医院</t>
  </si>
  <si>
    <t xml:space="preserve">       处理医疗欠费</t>
  </si>
  <si>
    <t xml:space="preserve">       康复医院</t>
  </si>
  <si>
    <t xml:space="preserve">       优抚医院</t>
  </si>
  <si>
    <t xml:space="preserve">       其他公立医院支出</t>
  </si>
  <si>
    <t xml:space="preserve">     基层医疗卫生机构</t>
  </si>
  <si>
    <t xml:space="preserve">       城市社区卫生机构</t>
  </si>
  <si>
    <t xml:space="preserve">       乡镇卫生院</t>
  </si>
  <si>
    <t xml:space="preserve">       其他基层医疗卫生机构支出</t>
  </si>
  <si>
    <t xml:space="preserve"> 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</si>
  <si>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</si>
  <si>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</si>
  <si>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</si>
  <si>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精神卫生机构</t>
  </si>
  <si>
    <t xml:space="preserve">       应急救治机构</t>
  </si>
  <si>
    <t xml:space="preserve">       采供血机构</t>
  </si>
  <si>
    <t xml:space="preserve">       其他专业公共卫生机构</t>
  </si>
  <si>
    <t xml:space="preserve">       基本公共卫生服务</t>
  </si>
  <si>
    <t xml:space="preserve">       重大公共卫生服务</t>
  </si>
  <si>
    <t xml:space="preserve">       突发公共卫生事件应急处理</t>
  </si>
  <si>
    <t xml:space="preserve">       其他公共卫生支出</t>
  </si>
  <si>
    <t xml:space="preserve">     中医药</t>
  </si>
  <si>
    <t xml:space="preserve">       中医（民族医）药专项</t>
  </si>
  <si>
    <t xml:space="preserve">       其他中医药支出</t>
  </si>
  <si>
    <t xml:space="preserve"> 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</si>
  <si>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</si>
  <si>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</si>
  <si>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</si>
  <si>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</si>
  <si>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</si>
  <si>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</si>
  <si>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</si>
  <si>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</si>
  <si>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  财政对基本医疗保险基金的补助</t>
  </si>
  <si>
    <t xml:space="preserve">       财政对职工基本医疗保险基金的补助</t>
  </si>
  <si>
    <t xml:space="preserve">       财政对城乡居民基本医疗保险基金的补助</t>
  </si>
  <si>
    <t xml:space="preserve">       财政对其他基本医疗保险基金的补助</t>
  </si>
  <si>
    <t xml:space="preserve">     医疗救助</t>
  </si>
  <si>
    <t xml:space="preserve">       城乡医疗救助</t>
  </si>
  <si>
    <t xml:space="preserve">       疾病应急救助</t>
  </si>
  <si>
    <t xml:space="preserve">       其他医疗救助支出</t>
  </si>
  <si>
    <t xml:space="preserve">     优抚对象医疗</t>
  </si>
  <si>
    <t xml:space="preserve">       优抚对象医疗补助</t>
  </si>
  <si>
    <t xml:space="preserve">       其他优抚对象医疗支出</t>
  </si>
  <si>
    <t xml:space="preserve">     医疗保障管理事务</t>
  </si>
  <si>
    <t xml:space="preserve">       医疗保障政策管理</t>
  </si>
  <si>
    <t xml:space="preserve">       医疗保障经办事务</t>
  </si>
  <si>
    <t xml:space="preserve">       其他医疗保障管理事务支出</t>
  </si>
  <si>
    <t xml:space="preserve">     老龄卫生健康事务</t>
  </si>
  <si>
    <t xml:space="preserve">       老龄卫生健康事务</t>
  </si>
  <si>
    <t xml:space="preserve">     其他卫生健康支出</t>
  </si>
  <si>
    <t xml:space="preserve">       其他卫生健康支出</t>
  </si>
  <si>
    <t xml:space="preserve">  （八）节能环保支出</t>
  </si>
  <si>
    <t xml:space="preserve">     环境保护管理事务</t>
  </si>
  <si>
    <t xml:space="preserve">       生态环境保护宣传</t>
  </si>
  <si>
    <t xml:space="preserve">       环境保护法规、规划及标准</t>
  </si>
  <si>
    <t xml:space="preserve">       生态环境国际合作及履约</t>
  </si>
  <si>
    <t xml:space="preserve">       生态环境保护行政许可</t>
  </si>
  <si>
    <t xml:space="preserve">       应对气候变化管理事务</t>
  </si>
  <si>
    <t xml:space="preserve">       其他环境保护管理事务支出</t>
  </si>
  <si>
    <t xml:space="preserve">     环境监测与监察</t>
  </si>
  <si>
    <t xml:space="preserve">       建设项目环评审查与监督</t>
  </si>
  <si>
    <t xml:space="preserve">       核与辐射安全监督</t>
  </si>
  <si>
    <t xml:space="preserve">       其他环境监测与监察支出</t>
  </si>
  <si>
    <t xml:space="preserve">     污染防治</t>
  </si>
  <si>
    <t xml:space="preserve">       大气</t>
  </si>
  <si>
    <t xml:space="preserve">       水体</t>
  </si>
  <si>
    <t xml:space="preserve">       噪声</t>
  </si>
  <si>
    <t xml:space="preserve">       固体废弃物与化学品</t>
  </si>
  <si>
    <t xml:space="preserve">       放射源和放射性废物监管</t>
  </si>
  <si>
    <t xml:space="preserve">       辐射</t>
  </si>
  <si>
    <t xml:space="preserve">       土壤</t>
  </si>
  <si>
    <t xml:space="preserve">       其他污染防治支出</t>
  </si>
  <si>
    <t xml:space="preserve">     自然生态保护</t>
  </si>
  <si>
    <t xml:space="preserve">       生态保护</t>
  </si>
  <si>
    <t xml:space="preserve">       农村环境保护</t>
  </si>
  <si>
    <t xml:space="preserve">       生物及物种资源保护</t>
  </si>
  <si>
    <t xml:space="preserve">       草原生态修复治理</t>
  </si>
  <si>
    <t xml:space="preserve">       自然保护地</t>
  </si>
  <si>
    <t xml:space="preserve">       其他自然生态保护支出</t>
  </si>
  <si>
    <t xml:space="preserve">     天然林保护</t>
  </si>
  <si>
    <t xml:space="preserve">       森林管护</t>
  </si>
  <si>
    <t xml:space="preserve">       社会保险补助</t>
  </si>
  <si>
    <t xml:space="preserve">       政策性社会性支出补助</t>
  </si>
  <si>
    <t xml:space="preserve">       天然林保护工程建设</t>
  </si>
  <si>
    <t xml:space="preserve">       停伐补助</t>
  </si>
  <si>
    <t xml:space="preserve">       其他天然林保护支出</t>
  </si>
  <si>
    <t xml:space="preserve">     退耕还林还草</t>
  </si>
  <si>
    <t xml:space="preserve">       退耕现金</t>
  </si>
  <si>
    <t xml:space="preserve">       退耕还林粮食折现补贴</t>
  </si>
  <si>
    <t xml:space="preserve">       退耕还林粮食费用补贴</t>
  </si>
  <si>
    <t xml:space="preserve">       退耕还林工程建设</t>
  </si>
  <si>
    <t xml:space="preserve">       其他退耕还林还草支出</t>
  </si>
  <si>
    <t xml:space="preserve">     风沙荒漠治理</t>
  </si>
  <si>
    <t xml:space="preserve">       京津风沙源治理工程建设</t>
  </si>
  <si>
    <t xml:space="preserve">       其他风沙荒漠治理支出</t>
  </si>
  <si>
    <t xml:space="preserve">     退牧还草</t>
  </si>
  <si>
    <t xml:space="preserve">       退牧还草工程建设</t>
  </si>
  <si>
    <t xml:space="preserve">       其他退牧还草支出</t>
  </si>
  <si>
    <t xml:space="preserve">     已垦草原退耕还草</t>
  </si>
  <si>
    <t xml:space="preserve">       已垦草原退耕还草</t>
  </si>
  <si>
    <t xml:space="preserve">     能源节约利用</t>
  </si>
  <si>
    <t xml:space="preserve">       能源节约利用</t>
  </si>
  <si>
    <t xml:space="preserve"> 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</si>
  <si>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</si>
  <si>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</si>
  <si>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</si>
  <si>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</si>
  <si>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</si>
  <si>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 可再生能源</t>
  </si>
  <si>
    <t xml:space="preserve">       可再生能源</t>
  </si>
  <si>
    <t xml:space="preserve">     循环经济</t>
  </si>
  <si>
    <t xml:space="preserve">       循环经济</t>
  </si>
  <si>
    <t xml:space="preserve">     能源管理事务</t>
  </si>
  <si>
    <t xml:space="preserve">       能源科技装备</t>
  </si>
  <si>
    <t xml:space="preserve">       能源行业管理</t>
  </si>
  <si>
    <t xml:space="preserve">       能源管理</t>
  </si>
  <si>
    <t xml:space="preserve">       农村电网建设</t>
  </si>
  <si>
    <t xml:space="preserve">       其他能源管理事务支出</t>
  </si>
  <si>
    <t xml:space="preserve">     其他节能环保支出</t>
  </si>
  <si>
    <t xml:space="preserve">       其他节能环保支出</t>
  </si>
  <si>
    <t xml:space="preserve">  （九）城乡社区支出</t>
  </si>
  <si>
    <t xml:space="preserve">     城乡社区管理事务</t>
  </si>
  <si>
    <t xml:space="preserve">       城管执法</t>
  </si>
  <si>
    <t xml:space="preserve">       工程建设标准规范编制与监管</t>
  </si>
  <si>
    <t xml:space="preserve">       工程建设管理</t>
  </si>
  <si>
    <t xml:space="preserve">       市政公用行业市场监管</t>
  </si>
  <si>
    <t xml:space="preserve">       住宅建设与房地产市场监管</t>
  </si>
  <si>
    <t xml:space="preserve">       执业资格注册、资质审查</t>
  </si>
  <si>
    <t xml:space="preserve">       其他城乡社区管理事务支出</t>
  </si>
  <si>
    <t xml:space="preserve">     城乡社区规划与管理</t>
  </si>
  <si>
    <t xml:space="preserve">       城乡社区规划与管理</t>
  </si>
  <si>
    <t xml:space="preserve">     城乡社区公共设施</t>
  </si>
  <si>
    <t xml:space="preserve">       小城镇基础设施建设</t>
  </si>
  <si>
    <t xml:space="preserve">       其他城乡社区公共设施支出</t>
  </si>
  <si>
    <t xml:space="preserve">     城乡社区环境卫生</t>
  </si>
  <si>
    <t xml:space="preserve">       城乡社区环境卫生</t>
  </si>
  <si>
    <t xml:space="preserve">     建设市场管理与监督</t>
  </si>
  <si>
    <t xml:space="preserve">       建设市场管理与监督</t>
  </si>
  <si>
    <t xml:space="preserve">     其他城乡社区支出</t>
  </si>
  <si>
    <t xml:space="preserve">       其他城乡社区支出</t>
  </si>
  <si>
    <t xml:space="preserve">  （十）农林水支出</t>
  </si>
  <si>
    <t xml:space="preserve">     农业农村</t>
  </si>
  <si>
    <t xml:space="preserve">       农垦运行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</si>
  <si>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</si>
  <si>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</si>
  <si>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</si>
  <si>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执法监管</t>
  </si>
  <si>
    <t xml:space="preserve">       统计监测与信息服务</t>
  </si>
  <si>
    <t xml:space="preserve">       行业业务管理</t>
  </si>
  <si>
    <t xml:space="preserve">       对外交流与合作</t>
  </si>
  <si>
    <t xml:space="preserve">       防灾救灾</t>
  </si>
  <si>
    <t xml:space="preserve">       稳定农民收入补贴</t>
  </si>
  <si>
    <t xml:space="preserve">       农业结构调整补贴</t>
  </si>
  <si>
    <t xml:space="preserve">       农业生产发展</t>
  </si>
  <si>
    <t xml:space="preserve">       农村合作经济</t>
  </si>
  <si>
    <t xml:space="preserve">       农产品加工与促销</t>
  </si>
  <si>
    <t xml:space="preserve">       农村社会事业</t>
  </si>
  <si>
    <t xml:space="preserve">       农业资源保护修复与利用</t>
  </si>
  <si>
    <t xml:space="preserve">       农村道路建设</t>
  </si>
  <si>
    <t xml:space="preserve">       渔业发展</t>
  </si>
  <si>
    <t xml:space="preserve">       对高校毕业生到基层任职补助</t>
  </si>
  <si>
    <t xml:space="preserve">       农田建设</t>
  </si>
  <si>
    <t xml:space="preserve">       其他农业农村支出</t>
  </si>
  <si>
    <t xml:space="preserve">     林业和草原</t>
  </si>
  <si>
    <t xml:space="preserve">       事业机构</t>
  </si>
  <si>
    <t xml:space="preserve">       森林资源培育</t>
  </si>
  <si>
    <t xml:space="preserve">       技术推广与转化</t>
  </si>
  <si>
    <t xml:space="preserve">       森林资源管理</t>
  </si>
  <si>
    <t xml:space="preserve">       森林生态效益补偿</t>
  </si>
  <si>
    <t xml:space="preserve">       动植物保护</t>
  </si>
  <si>
    <t xml:space="preserve">       湿地保护</t>
  </si>
  <si>
    <t xml:space="preserve">       执法与监督</t>
  </si>
  <si>
    <t xml:space="preserve">       防沙治沙</t>
  </si>
  <si>
    <t xml:space="preserve">       对外合作与交流</t>
  </si>
  <si>
    <t xml:space="preserve">       产业化管理</t>
  </si>
  <si>
    <t xml:space="preserve">       信息管理</t>
  </si>
  <si>
    <t xml:space="preserve">       林区公共支出</t>
  </si>
  <si>
    <t xml:space="preserve">       贷款贴息</t>
  </si>
  <si>
    <t xml:space="preserve">       林业草原防灾减灾</t>
  </si>
  <si>
    <t xml:space="preserve">       草原管理</t>
  </si>
  <si>
    <t xml:space="preserve">       其他林业和草原支出</t>
  </si>
  <si>
    <t xml:space="preserve">     水利</t>
  </si>
  <si>
    <t xml:space="preserve">       水利行业业务管理</t>
  </si>
  <si>
    <t xml:space="preserve">       水利工程建设</t>
  </si>
  <si>
    <t xml:space="preserve">       水利工程运行与维护</t>
  </si>
  <si>
    <t xml:space="preserve">       长江黄河等流域管理</t>
  </si>
  <si>
    <t xml:space="preserve">       水利前期工作</t>
  </si>
  <si>
    <t xml:space="preserve">       水利执法监督</t>
  </si>
  <si>
    <t xml:space="preserve">       水土保持</t>
  </si>
  <si>
    <t xml:space="preserve">       水资源节约管理与保护</t>
  </si>
  <si>
    <t xml:space="preserve">       水质监测</t>
  </si>
  <si>
    <t xml:space="preserve">       水文测报</t>
  </si>
  <si>
    <t xml:space="preserve">       防汛</t>
  </si>
  <si>
    <t xml:space="preserve">       抗旱</t>
  </si>
  <si>
    <t xml:space="preserve">       农村水利</t>
  </si>
  <si>
    <t xml:space="preserve">       水利技术推广</t>
  </si>
  <si>
    <t xml:space="preserve">       国际河流治理与管理</t>
  </si>
  <si>
    <t xml:space="preserve">       江河湖库水系综合整治</t>
  </si>
  <si>
    <t xml:space="preserve">       大中型水库移民后期扶持专项支出</t>
  </si>
  <si>
    <t xml:space="preserve">       水利安全监督</t>
  </si>
  <si>
    <t xml:space="preserve">       水利建设征地及移民支出</t>
  </si>
  <si>
    <t xml:space="preserve">       农村供水</t>
  </si>
  <si>
    <t xml:space="preserve">       南水北调工程建设</t>
  </si>
  <si>
    <t xml:space="preserve">       南水北调工程管理</t>
  </si>
  <si>
    <t xml:space="preserve">       其他水利支出</t>
  </si>
  <si>
    <t xml:space="preserve">     巩固脱贫攻坚成果衔接乡村振兴</t>
  </si>
  <si>
    <t xml:space="preserve">       农村基础设施建设</t>
  </si>
  <si>
    <t xml:space="preserve">       生产发展</t>
  </si>
  <si>
    <t xml:space="preserve">       社会发展</t>
  </si>
  <si>
    <t xml:space="preserve">       贷款奖补和贴息</t>
  </si>
  <si>
    <t xml:space="preserve">       “三西”农业建设专项补助</t>
  </si>
  <si>
    <t xml:space="preserve">       其他巩固脱贫攻坚成果衔接乡村振兴支出</t>
  </si>
  <si>
    <t xml:space="preserve">     农村综合改革</t>
  </si>
  <si>
    <t xml:space="preserve">       对村级公益事业建设的补助</t>
  </si>
  <si>
    <t xml:space="preserve">       国有农场办社会职能改革补助</t>
  </si>
  <si>
    <t xml:space="preserve">       对村民委员会和村党支部的补助</t>
  </si>
  <si>
    <t xml:space="preserve">       对村集体经济组织的补助</t>
  </si>
  <si>
    <t xml:space="preserve">       农村综合改革示范试点补助</t>
  </si>
  <si>
    <t xml:space="preserve">       其他农村综合改革支出</t>
  </si>
  <si>
    <t xml:space="preserve">     普惠金融发展支出</t>
  </si>
  <si>
    <t xml:space="preserve">       支持农村金融机构</t>
  </si>
  <si>
    <t xml:space="preserve">       农业保险保费补贴</t>
  </si>
  <si>
    <t xml:space="preserve">       创业担保贷款贴息及奖补</t>
  </si>
  <si>
    <t xml:space="preserve">       补充创业担保贷款基金</t>
  </si>
  <si>
    <t xml:space="preserve">       其他普惠金融发展支出</t>
  </si>
  <si>
    <t xml:space="preserve">     目标价格补贴</t>
  </si>
  <si>
    <t xml:space="preserve">       棉花目标价格补贴</t>
  </si>
  <si>
    <t xml:space="preserve">       其他目标价格补贴</t>
  </si>
  <si>
    <t xml:space="preserve">     其他农林水支出</t>
  </si>
  <si>
    <t xml:space="preserve">       化解其他公益性乡村债务支出</t>
  </si>
  <si>
    <t xml:space="preserve">       其他农林水支出</t>
  </si>
  <si>
    <t xml:space="preserve">  （十一）交通运输支出</t>
  </si>
  <si>
    <t xml:space="preserve">     公路水路运输</t>
  </si>
  <si>
    <t xml:space="preserve">       公路建设</t>
  </si>
  <si>
    <t xml:space="preserve">       公路养护</t>
  </si>
  <si>
    <t xml:space="preserve">       交通运输信息化建设</t>
  </si>
  <si>
    <t xml:space="preserve">       公路和运输安全</t>
  </si>
  <si>
    <t xml:space="preserve">       公路还贷专项</t>
  </si>
  <si>
    <t xml:space="preserve">       公路运输管理</t>
  </si>
  <si>
    <t xml:space="preserve">       公路和运输技术标准化建设</t>
  </si>
  <si>
    <t xml:space="preserve">       港口设施</t>
  </si>
  <si>
    <t xml:space="preserve">       航道维护</t>
  </si>
  <si>
    <t xml:space="preserve">       船舶检验</t>
  </si>
  <si>
    <t xml:space="preserve">       救助打捞</t>
  </si>
  <si>
    <t xml:space="preserve">       内河运输</t>
  </si>
  <si>
    <t xml:space="preserve">       远洋运输</t>
  </si>
  <si>
    <t xml:space="preserve">       海事管理</t>
  </si>
  <si>
    <t xml:space="preserve">       航标事业发展支出</t>
  </si>
  <si>
    <t xml:space="preserve">       水路运输管理支出</t>
  </si>
  <si>
    <t xml:space="preserve">       口岸建设</t>
  </si>
  <si>
    <t xml:space="preserve">       其他公路水路运输支出</t>
  </si>
  <si>
    <t xml:space="preserve">     铁路运输</t>
  </si>
  <si>
    <t xml:space="preserve">       铁路路网建设</t>
  </si>
  <si>
    <t xml:space="preserve">       铁路还贷专项</t>
  </si>
  <si>
    <t xml:space="preserve">       铁路安全</t>
  </si>
  <si>
    <t xml:space="preserve">       铁路专项运输</t>
  </si>
  <si>
    <t xml:space="preserve">       行业监管</t>
  </si>
  <si>
    <t xml:space="preserve">       其他铁路运输支出</t>
  </si>
  <si>
    <t xml:space="preserve">     民用航空运输</t>
  </si>
  <si>
    <t xml:space="preserve">       机场建设</t>
  </si>
  <si>
    <t xml:space="preserve">       空管系统建设</t>
  </si>
  <si>
    <t xml:space="preserve">       民航还贷专项支出</t>
  </si>
  <si>
    <t xml:space="preserve">       民用航空安全</t>
  </si>
  <si>
    <t xml:space="preserve">       民航专项运输</t>
  </si>
  <si>
    <t xml:space="preserve">       其他民用航空运输支出</t>
  </si>
  <si>
    <t xml:space="preserve">     邮政业支出</t>
  </si>
  <si>
    <t xml:space="preserve">       邮政普遍服务与特殊服务</t>
  </si>
  <si>
    <t xml:space="preserve">       其他邮政业支出</t>
  </si>
  <si>
    <t xml:space="preserve">     车辆购置税支出</t>
  </si>
  <si>
    <t xml:space="preserve">       车辆购置税用于公路等基础设施建设支出</t>
  </si>
  <si>
    <t xml:space="preserve">       车辆购置税用于农村公路建设支出</t>
  </si>
  <si>
    <t xml:space="preserve">       车辆购置税用于老旧汽车报废更新补贴</t>
  </si>
  <si>
    <t xml:space="preserve">       车辆购置税其他支出</t>
  </si>
  <si>
    <t xml:space="preserve">     其他交通运输支出</t>
  </si>
  <si>
    <t xml:space="preserve">       公共交通运营补助</t>
  </si>
  <si>
    <t xml:space="preserve">       其他交通运输支出</t>
  </si>
  <si>
    <t xml:space="preserve">  （十二）资源勘探工业信息等支出</t>
  </si>
  <si>
    <t xml:space="preserve">     资源勘探开发</t>
  </si>
  <si>
    <t xml:space="preserve">       煤炭勘探开采和洗选</t>
  </si>
  <si>
    <t xml:space="preserve">       石油和天然气勘探开采</t>
  </si>
  <si>
    <t xml:space="preserve">       黑色金属矿勘探和采选</t>
  </si>
  <si>
    <t xml:space="preserve">       有色金属矿勘探和采选</t>
  </si>
  <si>
    <t xml:space="preserve">       非金属矿勘探和采选</t>
  </si>
  <si>
    <t xml:space="preserve">       其他资源勘探业支出</t>
  </si>
  <si>
    <t xml:space="preserve">     制造业</t>
  </si>
  <si>
    <t xml:space="preserve">       纺织业</t>
  </si>
  <si>
    <t xml:space="preserve">       医药制造业</t>
  </si>
  <si>
    <t xml:space="preserve">       非金属矿物制品业</t>
  </si>
  <si>
    <t xml:space="preserve">       通信设备、计算机及其他电子设备制造业</t>
  </si>
  <si>
    <t xml:space="preserve">       交通运输设备制造业</t>
  </si>
  <si>
    <t xml:space="preserve">       电气机械及器材制造业</t>
  </si>
  <si>
    <t xml:space="preserve">       工艺品及其他制造业</t>
  </si>
  <si>
    <t xml:space="preserve">       石油加工、炼焦及核燃料加工业</t>
  </si>
  <si>
    <t xml:space="preserve">       化学原料及化学制品制造业</t>
  </si>
  <si>
    <t xml:space="preserve">       黑色金属冶炼及压延加工业</t>
  </si>
  <si>
    <t xml:space="preserve">       有色金属冶炼及压延加工业</t>
  </si>
  <si>
    <t xml:space="preserve">       其他制造业支出</t>
  </si>
  <si>
    <t xml:space="preserve">     建筑业</t>
  </si>
  <si>
    <t xml:space="preserve">       其他建筑业支出</t>
  </si>
  <si>
    <t xml:space="preserve">     工业和信息产业监管</t>
  </si>
  <si>
    <t xml:space="preserve">       战备应急</t>
  </si>
  <si>
    <t xml:space="preserve">       专用通信</t>
  </si>
  <si>
    <t xml:space="preserve">       无线电及信息通信监管</t>
  </si>
  <si>
    <t xml:space="preserve">       工程建设及运行维护</t>
  </si>
  <si>
    <t xml:space="preserve">       产业发展</t>
  </si>
  <si>
    <t xml:space="preserve">       其他工业和信息产业监管支出</t>
  </si>
  <si>
    <t xml:space="preserve">     国有资产监管</t>
  </si>
  <si>
    <t xml:space="preserve">       国有企业监事会专项</t>
  </si>
  <si>
    <t xml:space="preserve">       中央企业专项管理</t>
  </si>
  <si>
    <t xml:space="preserve">       其他国有资产监管支出</t>
  </si>
  <si>
    <t xml:space="preserve">     支持中小企业发展和管理支出</t>
  </si>
  <si>
    <t xml:space="preserve">       科技型中小企业技术创新基金</t>
  </si>
  <si>
    <t xml:space="preserve">       中小企业发展专项</t>
  </si>
  <si>
    <t xml:space="preserve">       减免房租补贴</t>
  </si>
  <si>
    <t xml:space="preserve">       其他支持中小企业发展和管理支出</t>
  </si>
  <si>
    <t xml:space="preserve">     其他资源勘探工业信息等支出</t>
  </si>
  <si>
    <t xml:space="preserve">       黄金事务</t>
  </si>
  <si>
    <t xml:space="preserve">       技术改造支出</t>
  </si>
  <si>
    <t xml:space="preserve">       中药材扶持资金支出</t>
  </si>
  <si>
    <t xml:space="preserve">       重点产业振兴和技术改造项目贷款贴息</t>
  </si>
  <si>
    <t xml:space="preserve">       其他资源勘探工业信息等支出</t>
  </si>
  <si>
    <t xml:space="preserve">  （十三）商业服务业等支出</t>
  </si>
  <si>
    <t xml:space="preserve">     商业流通事务</t>
  </si>
  <si>
    <t xml:space="preserve">       食品流通安全补贴</t>
  </si>
  <si>
    <t xml:space="preserve">       市场监测及信息管理</t>
  </si>
  <si>
    <t xml:space="preserve">       民贸企业补贴</t>
  </si>
  <si>
    <t xml:space="preserve">       民贸民品贷款贴息</t>
  </si>
  <si>
    <t xml:space="preserve">       其他商业流通事务支出</t>
  </si>
  <si>
    <t xml:space="preserve">     涉外发展服务支出</t>
  </si>
  <si>
    <t xml:space="preserve">       外商投资环境建设补助资金</t>
  </si>
  <si>
    <t xml:space="preserve">       其他涉外发展服务支出</t>
  </si>
  <si>
    <t xml:space="preserve">     其他商业服务业等支出</t>
  </si>
  <si>
    <t xml:space="preserve">       服务业基础设施建设</t>
  </si>
  <si>
    <t xml:space="preserve">       其他商业服务业等支出</t>
  </si>
  <si>
    <t xml:space="preserve">  （十四）金融支出</t>
  </si>
  <si>
    <t xml:space="preserve">     金融部门行政支出</t>
  </si>
  <si>
    <t xml:space="preserve">       安全防卫</t>
  </si>
  <si>
    <t xml:space="preserve">       金融部门其他行政支出</t>
  </si>
  <si>
    <t xml:space="preserve">     金融部门监管支出</t>
  </si>
  <si>
    <t xml:space="preserve">       货币发行</t>
  </si>
  <si>
    <t xml:space="preserve">       金融服务</t>
  </si>
  <si>
    <t xml:space="preserve">       反假币</t>
  </si>
  <si>
    <t xml:space="preserve">       重点金融机构监管</t>
  </si>
  <si>
    <t xml:space="preserve">       金融稽查与案件处理</t>
  </si>
  <si>
    <t xml:space="preserve">       金融行业电子化建设</t>
  </si>
  <si>
    <t xml:space="preserve">       从业人员资格考试</t>
  </si>
  <si>
    <t xml:space="preserve">       反洗钱</t>
  </si>
  <si>
    <t xml:space="preserve">       金融部门其他监管支出</t>
  </si>
  <si>
    <t xml:space="preserve">     金融发展支出</t>
  </si>
  <si>
    <t xml:space="preserve">       政策性银行亏损补贴</t>
  </si>
  <si>
    <t xml:space="preserve">       利息费用补贴支出</t>
  </si>
  <si>
    <t xml:space="preserve">       补充资本金</t>
  </si>
  <si>
    <t xml:space="preserve">       风险基金补助</t>
  </si>
  <si>
    <t xml:space="preserve">       其他金融发展支出</t>
  </si>
  <si>
    <t xml:space="preserve">     金融调控支出</t>
  </si>
  <si>
    <t xml:space="preserve">       中央银行亏损补贴</t>
  </si>
  <si>
    <t xml:space="preserve">       其他金融调控支出</t>
  </si>
  <si>
    <t xml:space="preserve">     其他金融支出</t>
  </si>
  <si>
    <t xml:space="preserve">       重点企业贷款贴息</t>
  </si>
  <si>
    <t xml:space="preserve">       其他金融支出</t>
  </si>
  <si>
    <t xml:space="preserve">  （十五）援助其他地区支出</t>
  </si>
  <si>
    <t xml:space="preserve">     一般公共服务</t>
  </si>
  <si>
    <t xml:space="preserve">     教育</t>
  </si>
  <si>
    <t xml:space="preserve">     文化旅游体育与传媒</t>
  </si>
  <si>
    <t xml:space="preserve">     卫生健康</t>
  </si>
  <si>
    <t xml:space="preserve">     节能环保</t>
  </si>
  <si>
    <t xml:space="preserve">     交通运输</t>
  </si>
  <si>
    <t xml:space="preserve">     住房保障</t>
  </si>
  <si>
    <t xml:space="preserve">     其他支出</t>
  </si>
  <si>
    <t xml:space="preserve">  （十六）自然资源海洋气象等支出</t>
  </si>
  <si>
    <t xml:space="preserve">     自然资源事务</t>
  </si>
  <si>
    <t xml:space="preserve">       自然资源规划及管理</t>
  </si>
  <si>
    <t xml:space="preserve">       自然资源利用与保护</t>
  </si>
  <si>
    <t xml:space="preserve">       自然资源社会公益服务</t>
  </si>
  <si>
    <t xml:space="preserve">       自然资源行业业务管理</t>
  </si>
  <si>
    <t xml:space="preserve">       自然资源调查与确权登记</t>
  </si>
  <si>
    <t xml:space="preserve">       土地资源储备支出</t>
  </si>
  <si>
    <t xml:space="preserve">       地质矿产资源与环境调查</t>
  </si>
  <si>
    <t xml:space="preserve">       地质勘查与矿产资源管理</t>
  </si>
  <si>
    <t xml:space="preserve">       地质转产项目财政贴息</t>
  </si>
  <si>
    <t xml:space="preserve">       国外风险勘查</t>
  </si>
  <si>
    <t xml:space="preserve">       地质勘查基金（周转金）支出</t>
  </si>
  <si>
    <t xml:space="preserve">       海域与海岛管理</t>
  </si>
  <si>
    <t xml:space="preserve">       自然资源国际合作与海洋权益维护</t>
  </si>
  <si>
    <t xml:space="preserve">       自然资源卫星</t>
  </si>
  <si>
    <t xml:space="preserve">       极地考察</t>
  </si>
  <si>
    <t xml:space="preserve">       深海调查与资源开发</t>
  </si>
  <si>
    <t xml:space="preserve">       海港航标维护</t>
  </si>
  <si>
    <t xml:space="preserve">       海水淡化</t>
  </si>
  <si>
    <t xml:space="preserve">       无居民海岛使用金支出</t>
  </si>
  <si>
    <t xml:space="preserve">       海洋战略规划与预警监测</t>
  </si>
  <si>
    <t xml:space="preserve">       基础测绘与地理信息监管</t>
  </si>
  <si>
    <t xml:space="preserve">       其他自然资源事务支出</t>
  </si>
  <si>
    <t xml:space="preserve">     气象事务</t>
  </si>
  <si>
    <t xml:space="preserve">       气象事业机构</t>
  </si>
  <si>
    <t xml:space="preserve">       气象探测</t>
  </si>
  <si>
    <t xml:space="preserve">       气象信息传输及管理</t>
  </si>
  <si>
    <t xml:space="preserve">       气象预报预测</t>
  </si>
  <si>
    <t xml:space="preserve">       气象服务</t>
  </si>
  <si>
    <t xml:space="preserve">       气象装备保障维护</t>
  </si>
  <si>
    <t xml:space="preserve">       气象基础设施建设与维修</t>
  </si>
  <si>
    <t xml:space="preserve">       气象卫星</t>
  </si>
  <si>
    <t xml:space="preserve">       气象法规与标准</t>
  </si>
  <si>
    <t xml:space="preserve">       气象资金审计稽查</t>
  </si>
  <si>
    <t xml:space="preserve">       其他气象事务支出</t>
  </si>
  <si>
    <t xml:space="preserve">     其他自然资源海洋气象等支出</t>
  </si>
  <si>
    <t xml:space="preserve">       其他自然资源海洋气象等支出</t>
  </si>
  <si>
    <t xml:space="preserve">  （十七）住房保障支出</t>
  </si>
  <si>
    <t xml:space="preserve">     保障性安居工程支出</t>
  </si>
  <si>
    <t xml:space="preserve">       廉租住房</t>
  </si>
  <si>
    <t xml:space="preserve">       沉陷区治理</t>
  </si>
  <si>
    <t xml:space="preserve">       棚户区改造</t>
  </si>
  <si>
    <t xml:space="preserve">       少数民族地区游牧民定居工程</t>
  </si>
  <si>
    <t xml:space="preserve">       农村危房改造</t>
  </si>
  <si>
    <t xml:space="preserve">       公共租赁住房</t>
  </si>
  <si>
    <t xml:space="preserve">       保障性住房租金补贴</t>
  </si>
  <si>
    <t xml:space="preserve">       老旧小区改造</t>
  </si>
  <si>
    <t xml:space="preserve">       住房租赁市场发展</t>
  </si>
  <si>
    <t xml:space="preserve">       保障性租赁住房</t>
  </si>
  <si>
    <t xml:space="preserve">       其他保障性安居工程支出</t>
  </si>
  <si>
    <t xml:space="preserve">     住房改革支出</t>
  </si>
  <si>
    <t xml:space="preserve">       住房公积金</t>
  </si>
  <si>
    <t xml:space="preserve">       提租补贴</t>
  </si>
  <si>
    <t xml:space="preserve">       购房补贴</t>
  </si>
  <si>
    <t xml:space="preserve">     城乡社区住宅</t>
  </si>
  <si>
    <t xml:space="preserve">       公有住房建设和维修改造支出</t>
  </si>
  <si>
    <t xml:space="preserve">       住房公积金管理</t>
  </si>
  <si>
    <t xml:space="preserve">       其他城乡社区住宅支出</t>
  </si>
  <si>
    <t xml:space="preserve">  （十八）粮油物资储备支出</t>
  </si>
  <si>
    <t xml:space="preserve">     粮油物资事务</t>
  </si>
  <si>
    <t xml:space="preserve">       财务和审计支出</t>
  </si>
  <si>
    <t xml:space="preserve">       信息统计</t>
  </si>
  <si>
    <t xml:space="preserve">       专项业务活动</t>
  </si>
  <si>
    <t xml:space="preserve">       国家粮油差价补贴</t>
  </si>
  <si>
    <t xml:space="preserve">       粮食财务挂账利息补贴</t>
  </si>
  <si>
    <t xml:space="preserve">       粮食财务挂账消化款</t>
  </si>
  <si>
    <t xml:space="preserve">       处理陈化粮补贴</t>
  </si>
  <si>
    <t xml:space="preserve">       粮食风险基金</t>
  </si>
  <si>
    <t xml:space="preserve">       粮油市场调控专项资金</t>
  </si>
  <si>
    <t xml:space="preserve">       设施建设</t>
  </si>
  <si>
    <t xml:space="preserve">       设施安全</t>
  </si>
  <si>
    <t xml:space="preserve">       物资保管保养</t>
  </si>
  <si>
    <t xml:space="preserve">       其他粮油物资事务支出</t>
  </si>
  <si>
    <t xml:space="preserve">     能源储备</t>
  </si>
  <si>
    <t xml:space="preserve">       石油储备</t>
  </si>
  <si>
    <t xml:space="preserve">       天然铀储备</t>
  </si>
  <si>
    <t xml:space="preserve">       煤炭储备</t>
  </si>
  <si>
    <t xml:space="preserve">       成品油储备</t>
  </si>
  <si>
    <t xml:space="preserve">       其他能源储备支出</t>
  </si>
  <si>
    <t xml:space="preserve">     粮油储备</t>
  </si>
  <si>
    <t xml:space="preserve">       储备粮油补贴</t>
  </si>
  <si>
    <t xml:space="preserve">       储备粮油差价补贴</t>
  </si>
  <si>
    <t xml:space="preserve">       储备粮（油）库建设</t>
  </si>
  <si>
    <t xml:space="preserve">       最低收购价政策支出</t>
  </si>
  <si>
    <t xml:space="preserve">       其他粮油储备支出</t>
  </si>
  <si>
    <t xml:space="preserve">     重要商品储备</t>
  </si>
  <si>
    <t xml:space="preserve">       棉花储备</t>
  </si>
  <si>
    <t xml:space="preserve">       食糖储备</t>
  </si>
  <si>
    <t xml:space="preserve">       肉类储备</t>
  </si>
  <si>
    <t xml:space="preserve">       化肥储备</t>
  </si>
  <si>
    <t xml:space="preserve">       农药储备</t>
  </si>
  <si>
    <t xml:space="preserve">       边销茶储备</t>
  </si>
  <si>
    <t xml:space="preserve">       羊毛储备</t>
  </si>
  <si>
    <t xml:space="preserve">       医药储备</t>
  </si>
  <si>
    <t xml:space="preserve">       食盐储备</t>
  </si>
  <si>
    <t xml:space="preserve">       战略物资储备</t>
  </si>
  <si>
    <t xml:space="preserve">       应急物资储备</t>
  </si>
  <si>
    <t xml:space="preserve">       其他重要商品储备支出</t>
  </si>
  <si>
    <t xml:space="preserve">  （十九）灾害防治及应急管理支出</t>
  </si>
  <si>
    <t xml:space="preserve">     应急管理事务</t>
  </si>
  <si>
    <t xml:space="preserve">       灾害风险防治</t>
  </si>
  <si>
    <t xml:space="preserve">       国务院安委会专项</t>
  </si>
  <si>
    <t xml:space="preserve">       安全监管</t>
  </si>
  <si>
    <t xml:space="preserve">       应急救援</t>
  </si>
  <si>
    <t xml:space="preserve">       应急管理</t>
  </si>
  <si>
    <t xml:space="preserve">       其他应急管理支出</t>
  </si>
  <si>
    <t xml:space="preserve">     消防救援事务</t>
  </si>
  <si>
    <t xml:space="preserve">       消防应急救援</t>
  </si>
  <si>
    <t xml:space="preserve">       其他消防救援事务支出</t>
  </si>
  <si>
    <t xml:space="preserve">     矿山安全</t>
  </si>
  <si>
    <t xml:space="preserve">       矿山安全监察事务</t>
  </si>
  <si>
    <t xml:space="preserve">       矿山应急救援事务</t>
  </si>
  <si>
    <t xml:space="preserve">       其他矿山安全支出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</si>
  <si>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</si>
  <si>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</si>
  <si>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</si>
  <si>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</si>
  <si>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</si>
  <si>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</si>
  <si>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</si>
  <si>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</si>
  <si>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</si>
  <si>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</si>
  <si>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</si>
  <si>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</si>
  <si>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</si>
  <si>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</si>
  <si>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</si>
  <si>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自然灾害救灾补助</t>
  </si>
  <si>
    <t xml:space="preserve">       自然灾害灾后重建补助</t>
  </si>
  <si>
    <t xml:space="preserve">       其他自然灾害救灾及恢复重建支出</t>
  </si>
  <si>
    <t xml:space="preserve">     其他灾害防治及应急管理支出</t>
  </si>
  <si>
    <t xml:space="preserve">       其他灾害防治及应急管理支出</t>
  </si>
  <si>
    <t xml:space="preserve">  （二十）预备费</t>
  </si>
  <si>
    <t xml:space="preserve">  （二十一）其他支出</t>
  </si>
  <si>
    <t xml:space="preserve">     年初预留</t>
  </si>
  <si>
    <t xml:space="preserve">       年初预留</t>
  </si>
  <si>
    <t xml:space="preserve">       其他支出</t>
  </si>
  <si>
    <t xml:space="preserve">  （二十二）债务付息支出</t>
  </si>
  <si>
    <t xml:space="preserve">     地方政府一般债务付息支出</t>
  </si>
  <si>
    <t xml:space="preserve">       地方政府一般债券付息支出</t>
  </si>
  <si>
    <t xml:space="preserve">       地方政府向外国政府借款付息支出</t>
  </si>
  <si>
    <t xml:space="preserve">       地方政府向国际组织借款付息支出</t>
  </si>
  <si>
    <t xml:space="preserve">       地方政府其他一般债务付息支出</t>
  </si>
  <si>
    <t xml:space="preserve">  （二十三）债务发行费用支出</t>
  </si>
  <si>
    <t xml:space="preserve">     地方政府一般债务发行费用支出</t>
  </si>
  <si>
    <t>项        目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</si>
  <si>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</si>
  <si>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</si>
  <si>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</si>
  <si>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</si>
  <si>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</si>
  <si>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</si>
  <si>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</si>
  <si>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</si>
  <si>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</si>
  <si>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</si>
  <si>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</si>
  <si>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</si>
  <si>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</si>
  <si>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</si>
  <si>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</si>
  <si>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</si>
  <si>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</si>
  <si>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</si>
  <si>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</si>
  <si>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</si>
  <si>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</si>
  <si>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</si>
  <si>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</si>
  <si>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</si>
  <si>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</si>
  <si>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</si>
  <si>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</si>
  <si>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</si>
  <si>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</si>
  <si>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</si>
  <si>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</si>
  <si>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</si>
  <si>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</si>
  <si>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</si>
  <si>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</si>
  <si>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</si>
  <si>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</si>
  <si>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</si>
  <si>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</si>
  <si>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</si>
  <si>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</si>
  <si>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</si>
  <si>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</si>
  <si>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</si>
  <si>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</si>
  <si>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</si>
  <si>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</si>
  <si>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</si>
  <si>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</si>
  <si>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支    出    合    计</t>
  </si>
  <si>
    <t>科目</t>
  </si>
  <si>
    <t>合计</t>
  </si>
  <si>
    <t>一般性转移支付</t>
  </si>
  <si>
    <t>专项性转移支付</t>
  </si>
  <si>
    <t>一般公共预算合计</t>
  </si>
  <si>
    <t>[205]教育支出</t>
  </si>
  <si>
    <t>[20502]普通教育</t>
  </si>
  <si>
    <t>[20503]职业教育</t>
  </si>
  <si>
    <t>[20507]特殊教育</t>
  </si>
  <si>
    <t>[207]文化旅游体育与传媒支出</t>
  </si>
  <si>
    <t>[20701]文化和旅游</t>
  </si>
  <si>
    <t>[20702]文物</t>
  </si>
  <si>
    <t>[208]社会保障和就业支出</t>
  </si>
  <si>
    <t>[20801]人力资源和社会保障管理事务</t>
  </si>
  <si>
    <t>[20805]行政事业单位养老支出</t>
  </si>
  <si>
    <t>[20807]就业补助</t>
  </si>
  <si>
    <t>[20808]抚恤</t>
  </si>
  <si>
    <t>[20809]退役安置</t>
  </si>
  <si>
    <t>[20811]残疾人事业</t>
  </si>
  <si>
    <t>[20826]财政对基本养老保险的基金的补助</t>
  </si>
  <si>
    <t>[20899]其他社会保障和就业支出</t>
  </si>
  <si>
    <t>[210]卫生健康支出</t>
  </si>
  <si>
    <t>[21001]卫生健康管理事务</t>
  </si>
  <si>
    <t>[21002]公立医院</t>
  </si>
  <si>
    <t>[21003]基层医疗卫生机构</t>
  </si>
  <si>
    <t>[21004]公共卫生</t>
  </si>
  <si>
    <t>[21007]计划生育事务</t>
  </si>
  <si>
    <t>[21013]医疗救助</t>
  </si>
  <si>
    <t>[21014]优抚对象医疗</t>
  </si>
  <si>
    <t>[21015]医疗保障管理事务</t>
  </si>
  <si>
    <t>[211]节能环保支出</t>
  </si>
  <si>
    <t>[21113]循环经济</t>
  </si>
  <si>
    <t>[213]农林水支出</t>
  </si>
  <si>
    <t>[21301]农业农村</t>
  </si>
  <si>
    <t>[21303]水利</t>
  </si>
  <si>
    <t>[21305]巩固脱贫衔接乡村振兴</t>
  </si>
  <si>
    <t>[21307]农村综合改革</t>
  </si>
  <si>
    <t>[21308]普惠金融发展支出</t>
  </si>
  <si>
    <t>[21309]目标价格补贴</t>
  </si>
  <si>
    <t>[21399]其他农林水支出</t>
  </si>
  <si>
    <t>[214]交通运输支出</t>
  </si>
  <si>
    <t>[21401]公路水路运输</t>
  </si>
  <si>
    <t>[221]住房保障支出</t>
  </si>
  <si>
    <t>[22101]保障性安居工程支出</t>
  </si>
  <si>
    <t>[222]粮油物资储备支出</t>
  </si>
  <si>
    <t>[22201]粮油物资支出</t>
  </si>
  <si>
    <t>对乡镇一般公共预算税收返还及转移支付表</t>
  </si>
  <si>
    <t>本级人大批复的预算无此项内容</t>
  </si>
  <si>
    <t>项目名称</t>
  </si>
  <si>
    <t>XX镇</t>
  </si>
  <si>
    <t>XX乡</t>
  </si>
  <si>
    <t>转移性支出</t>
  </si>
  <si>
    <t>一、税收返还</t>
  </si>
  <si>
    <t>二、一般性转移支付</t>
  </si>
  <si>
    <t>三、专项转移支付支出</t>
  </si>
  <si>
    <t xml:space="preserve">    一般公共服务 </t>
  </si>
  <si>
    <t xml:space="preserve">        项目1</t>
  </si>
  <si>
    <t xml:space="preserve">        ……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</si>
  <si>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</si>
  <si>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</si>
  <si>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</si>
  <si>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</si>
  <si>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</si>
  <si>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</si>
  <si>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 </t>
  </si>
  <si>
    <t xml:space="preserve">    城乡社区</t>
  </si>
  <si>
    <t xml:space="preserve">    农林水 </t>
  </si>
  <si>
    <t xml:space="preserve">    交通运输 </t>
  </si>
  <si>
    <t xml:space="preserve">    资源勘探工业信息等</t>
  </si>
  <si>
    <t xml:space="preserve">    商业服务业等 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</si>
  <si>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</si>
  <si>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</si>
  <si>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</si>
  <si>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</si>
  <si>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</si>
  <si>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其他支出</t>
  </si>
  <si>
    <t>2021年
一般债务限额</t>
  </si>
  <si>
    <t>2021年
一般债务转贷额</t>
  </si>
  <si>
    <t>2021年一般债务
偿还本金额</t>
  </si>
  <si>
    <t>2021年末
一般债务余额</t>
  </si>
  <si>
    <t>大冶市本级</t>
  </si>
  <si>
    <t>含外国政府和国际金融组织贷款</t>
  </si>
  <si>
    <t>单位
编码</t>
  </si>
  <si>
    <t>单位名称</t>
  </si>
  <si>
    <t>总计</t>
  </si>
  <si>
    <t>财政拨款收入</t>
  </si>
  <si>
    <t>财政
专户
管理
资金
收入</t>
  </si>
  <si>
    <t>单位资金</t>
  </si>
  <si>
    <t>财政
拨款
（补助）</t>
  </si>
  <si>
    <t>纳入预算管理的非税收入拨款</t>
  </si>
  <si>
    <t>小计</t>
  </si>
  <si>
    <t>事业
收入</t>
  </si>
  <si>
    <t>上级
补助
收入</t>
  </si>
  <si>
    <t>附属
单位
上缴
收入</t>
  </si>
  <si>
    <t>事业
单位
经营
收入</t>
  </si>
  <si>
    <t>其他
收入</t>
  </si>
  <si>
    <t>专项
收入
拨款</t>
  </si>
  <si>
    <t>行政事业
单位资产
收益拨款</t>
  </si>
  <si>
    <t>其他纳入
预算管理
非税拨款</t>
  </si>
  <si>
    <t>14</t>
  </si>
  <si>
    <t>行政政法股合计</t>
  </si>
  <si>
    <t>001001</t>
  </si>
  <si>
    <t>中共市委办公室本级</t>
  </si>
  <si>
    <t>002001</t>
  </si>
  <si>
    <t>中共市委政研室本级</t>
  </si>
  <si>
    <t>003001</t>
  </si>
  <si>
    <t>市信访局本级</t>
  </si>
  <si>
    <t>004001</t>
  </si>
  <si>
    <t>中共市委组织部本级</t>
  </si>
  <si>
    <t>005001</t>
  </si>
  <si>
    <t>中共市委政法委本级</t>
  </si>
  <si>
    <t>006001</t>
  </si>
  <si>
    <t>市工商业联合会本级</t>
  </si>
  <si>
    <t>007001</t>
  </si>
  <si>
    <t>市妇女联合会本级</t>
  </si>
  <si>
    <t>008001</t>
  </si>
  <si>
    <t>共青团市委本级</t>
  </si>
  <si>
    <t>009001</t>
  </si>
  <si>
    <t>市人大常委会办公室本级</t>
  </si>
  <si>
    <t>010001</t>
  </si>
  <si>
    <t>市政协委员会办公室本级</t>
  </si>
  <si>
    <t>011001</t>
  </si>
  <si>
    <t>市人民政府办公室本级</t>
  </si>
  <si>
    <t>012001</t>
  </si>
  <si>
    <t>市机关事务服务中心本级</t>
  </si>
  <si>
    <t>013001</t>
  </si>
  <si>
    <t>中共市委编办本级</t>
  </si>
  <si>
    <t>014001</t>
  </si>
  <si>
    <t>市统计局本级</t>
  </si>
  <si>
    <t>015001</t>
  </si>
  <si>
    <t>市审计局本级</t>
  </si>
  <si>
    <t>016001</t>
  </si>
  <si>
    <t>市财政局本级</t>
  </si>
  <si>
    <t>017001</t>
  </si>
  <si>
    <t>市公安局本级</t>
  </si>
  <si>
    <t>018001</t>
  </si>
  <si>
    <t>市司法局本级</t>
  </si>
  <si>
    <t>019001</t>
  </si>
  <si>
    <t>中共市委统战部</t>
  </si>
  <si>
    <t>020001</t>
  </si>
  <si>
    <t>中共市纪律检查委员会本级</t>
  </si>
  <si>
    <t>021001</t>
  </si>
  <si>
    <t>中共市委巡察办本级</t>
  </si>
  <si>
    <t>022001</t>
  </si>
  <si>
    <t>市市场监督管理局本级</t>
  </si>
  <si>
    <t>023001</t>
  </si>
  <si>
    <t>市档案馆本级</t>
  </si>
  <si>
    <t>024001</t>
  </si>
  <si>
    <t>市总工会本级</t>
  </si>
  <si>
    <t>17</t>
  </si>
  <si>
    <t>农业农村股合计</t>
  </si>
  <si>
    <t>101001</t>
  </si>
  <si>
    <t>市农业农村局本级</t>
  </si>
  <si>
    <t>101002</t>
  </si>
  <si>
    <t>市畜牧兽医服务中心</t>
  </si>
  <si>
    <t>101003</t>
  </si>
  <si>
    <t>市农业综合执法大队</t>
  </si>
  <si>
    <t>101004</t>
  </si>
  <si>
    <t>市生态能源推广服务中心</t>
  </si>
  <si>
    <t>101005</t>
  </si>
  <si>
    <t>市种植业服务中心</t>
  </si>
  <si>
    <t>101006</t>
  </si>
  <si>
    <t>市政府蔬菜保障中心</t>
  </si>
  <si>
    <t>101007</t>
  </si>
  <si>
    <t>市农业科学研究所</t>
  </si>
  <si>
    <t>101008</t>
  </si>
  <si>
    <t>市农业机械服务中心</t>
  </si>
  <si>
    <t>101010</t>
  </si>
  <si>
    <t>市水产服务中心</t>
  </si>
  <si>
    <t>101011</t>
  </si>
  <si>
    <t>市三农金融服务中心</t>
  </si>
  <si>
    <t>101012</t>
  </si>
  <si>
    <t>市农村经济经营服务中心</t>
  </si>
  <si>
    <t>102001</t>
  </si>
  <si>
    <t>市水利和湖泊局本级</t>
  </si>
  <si>
    <t>102002</t>
  </si>
  <si>
    <t>湖枢纽工程管理站</t>
  </si>
  <si>
    <t>103001</t>
  </si>
  <si>
    <t>市人工影响天气办公室本级</t>
  </si>
  <si>
    <t>104001</t>
  </si>
  <si>
    <t>湖北保安湖湿地管委会本级</t>
  </si>
  <si>
    <t>105001</t>
  </si>
  <si>
    <t>市乡村振兴局</t>
  </si>
  <si>
    <t>16</t>
  </si>
  <si>
    <t>社会保障股合计</t>
  </si>
  <si>
    <t>201001</t>
  </si>
  <si>
    <t>市民政局本级</t>
  </si>
  <si>
    <t>201002</t>
  </si>
  <si>
    <t>市民政局婚姻登记处</t>
  </si>
  <si>
    <t>201003</t>
  </si>
  <si>
    <t>市殡葬管理局</t>
  </si>
  <si>
    <t>201004</t>
  </si>
  <si>
    <t>市社会福利中心</t>
  </si>
  <si>
    <t>201005</t>
  </si>
  <si>
    <t>市救助管理站</t>
  </si>
  <si>
    <t>202001</t>
  </si>
  <si>
    <t>市残疾人联合会本级</t>
  </si>
  <si>
    <t>203001</t>
  </si>
  <si>
    <t>市医疗保障局本级</t>
  </si>
  <si>
    <t>204001</t>
  </si>
  <si>
    <t>市人力资源和社会保障局本级</t>
  </si>
  <si>
    <t>204002</t>
  </si>
  <si>
    <t>市公共就业和人才服务局</t>
  </si>
  <si>
    <t>204003</t>
  </si>
  <si>
    <t>市社会养老保险局</t>
  </si>
  <si>
    <t>204004</t>
  </si>
  <si>
    <t>市城乡居民社会养老保险局</t>
  </si>
  <si>
    <t>205001</t>
  </si>
  <si>
    <t>市卫生健康局本级</t>
  </si>
  <si>
    <t>205002</t>
  </si>
  <si>
    <t>市卫生健康综合执法大队</t>
  </si>
  <si>
    <t>205003</t>
  </si>
  <si>
    <t>市中医医院</t>
  </si>
  <si>
    <t>205004</t>
  </si>
  <si>
    <t>市妇幼保健院</t>
  </si>
  <si>
    <t>205005</t>
  </si>
  <si>
    <t>市防治艾滋病服务中心</t>
  </si>
  <si>
    <t>205006</t>
  </si>
  <si>
    <t>市疾病预防控制中心</t>
  </si>
  <si>
    <t>205007</t>
  </si>
  <si>
    <t>市总医院</t>
  </si>
  <si>
    <t>205008</t>
  </si>
  <si>
    <t>市人民医院</t>
  </si>
  <si>
    <t>205009</t>
  </si>
  <si>
    <t>市第三人民医院</t>
  </si>
  <si>
    <t>205010</t>
  </si>
  <si>
    <t>罗家桥卫生院</t>
  </si>
  <si>
    <t>205011</t>
  </si>
  <si>
    <t>市还地桥中心卫生院</t>
  </si>
  <si>
    <t>205012</t>
  </si>
  <si>
    <t>市第四人民医院</t>
  </si>
  <si>
    <t>205013</t>
  </si>
  <si>
    <t>市金山店卫生院</t>
  </si>
  <si>
    <t>205014</t>
  </si>
  <si>
    <t>市陈贵中心卫生院</t>
  </si>
  <si>
    <t>205015</t>
  </si>
  <si>
    <t>市茗山卫生院</t>
  </si>
  <si>
    <t>205016</t>
  </si>
  <si>
    <t>市灵乡卫生院</t>
  </si>
  <si>
    <t>205017</t>
  </si>
  <si>
    <t>市第二人民医院</t>
  </si>
  <si>
    <t>205018</t>
  </si>
  <si>
    <t>市刘仁八卫生院</t>
  </si>
  <si>
    <t>205019</t>
  </si>
  <si>
    <t>市殷祖中心卫生院</t>
  </si>
  <si>
    <t>205020</t>
  </si>
  <si>
    <t>市金湖卫生院</t>
  </si>
  <si>
    <t>205021</t>
  </si>
  <si>
    <t>市大箕铺卫生院</t>
  </si>
  <si>
    <t>205022</t>
  </si>
  <si>
    <t>市东风农场卫生院</t>
  </si>
  <si>
    <t>206001</t>
  </si>
  <si>
    <t>市退役军人事务局本级</t>
  </si>
  <si>
    <t>207001</t>
  </si>
  <si>
    <t>市红十字会本级</t>
  </si>
  <si>
    <t>13</t>
  </si>
  <si>
    <t>经济建设股合计</t>
  </si>
  <si>
    <t>301001</t>
  </si>
  <si>
    <t>市发展和改革局本级</t>
  </si>
  <si>
    <t>302001</t>
  </si>
  <si>
    <t>市住房和城乡建设局本级</t>
  </si>
  <si>
    <t>302007</t>
  </si>
  <si>
    <t>市城建重点工程服务中心</t>
  </si>
  <si>
    <t>302008</t>
  </si>
  <si>
    <t>市城区房管所</t>
  </si>
  <si>
    <t>303001</t>
  </si>
  <si>
    <t>市城市管理执法局本级</t>
  </si>
  <si>
    <t>303002</t>
  </si>
  <si>
    <t>市园林绿化管理局</t>
  </si>
  <si>
    <t>303003</t>
  </si>
  <si>
    <t>市城市排水管理处</t>
  </si>
  <si>
    <t>303004</t>
  </si>
  <si>
    <t>市燃气管理处</t>
  </si>
  <si>
    <t>303005</t>
  </si>
  <si>
    <t>市城市管理综合执法大队</t>
  </si>
  <si>
    <t>303006</t>
  </si>
  <si>
    <t>市城市公园管理处</t>
  </si>
  <si>
    <t>304001</t>
  </si>
  <si>
    <t>市交通运输局本级</t>
  </si>
  <si>
    <t>304002</t>
  </si>
  <si>
    <t>市道路运输管理局</t>
  </si>
  <si>
    <t>304003</t>
  </si>
  <si>
    <t>市交通物流发展局</t>
  </si>
  <si>
    <t>304004</t>
  </si>
  <si>
    <t>市城市客运管理处</t>
  </si>
  <si>
    <t>304005</t>
  </si>
  <si>
    <t>市港航管理所</t>
  </si>
  <si>
    <t>304006</t>
  </si>
  <si>
    <t>市公路管理局</t>
  </si>
  <si>
    <t>304007</t>
  </si>
  <si>
    <t>市出租车管理局</t>
  </si>
  <si>
    <t>304008</t>
  </si>
  <si>
    <t>市农村公路管理局</t>
  </si>
  <si>
    <t>305001</t>
  </si>
  <si>
    <t>市政数局本级</t>
  </si>
  <si>
    <t>306001</t>
  </si>
  <si>
    <t>市公共资源交易中心本级</t>
  </si>
  <si>
    <t>307001</t>
  </si>
  <si>
    <t>市应急管理局本级</t>
  </si>
  <si>
    <t>19</t>
  </si>
  <si>
    <t>综合会计股合计</t>
  </si>
  <si>
    <t>401001</t>
  </si>
  <si>
    <t>黄石市生态环境局大冶分局本级</t>
  </si>
  <si>
    <t>401002</t>
  </si>
  <si>
    <t>市环境保护监测站</t>
  </si>
  <si>
    <t>402001</t>
  </si>
  <si>
    <t>市自然资源和规划局本级</t>
  </si>
  <si>
    <t>402003</t>
  </si>
  <si>
    <t>市规划设计研究院</t>
  </si>
  <si>
    <t>402004</t>
  </si>
  <si>
    <t>市资规局整治项目</t>
  </si>
  <si>
    <t>403001</t>
  </si>
  <si>
    <t>湖北黄石工矿地管理办公室本级</t>
  </si>
  <si>
    <t>18</t>
  </si>
  <si>
    <t>企业金融股合计</t>
  </si>
  <si>
    <t>501001</t>
  </si>
  <si>
    <t>市商务局本级</t>
  </si>
  <si>
    <t>501002</t>
  </si>
  <si>
    <t>市商贸经济服务中心</t>
  </si>
  <si>
    <t>501003</t>
  </si>
  <si>
    <t>市市场管理局</t>
  </si>
  <si>
    <t>502001</t>
  </si>
  <si>
    <t>市供销合作社联合社本级</t>
  </si>
  <si>
    <t>503001</t>
  </si>
  <si>
    <t>市招商服务中心本级</t>
  </si>
  <si>
    <t>504001</t>
  </si>
  <si>
    <t>市公共检验检测中心本级</t>
  </si>
  <si>
    <t>505001</t>
  </si>
  <si>
    <t>市经济和信息化局本级</t>
  </si>
  <si>
    <t>505002</t>
  </si>
  <si>
    <t>市工业经济服务中心</t>
  </si>
  <si>
    <t>506001</t>
  </si>
  <si>
    <t>市资产收益服务中心本级</t>
  </si>
  <si>
    <t>15</t>
  </si>
  <si>
    <t>教科文股合计</t>
  </si>
  <si>
    <t>601001</t>
  </si>
  <si>
    <t>市科学技术局本级</t>
  </si>
  <si>
    <t>602001</t>
  </si>
  <si>
    <t>市文化和旅游局本级</t>
  </si>
  <si>
    <t>602002</t>
  </si>
  <si>
    <t>市文化和旅游市场执法大队</t>
  </si>
  <si>
    <t>602003</t>
  </si>
  <si>
    <t>市群众文化馆</t>
  </si>
  <si>
    <t>602004</t>
  </si>
  <si>
    <t>市社会体育事业发展中心</t>
  </si>
  <si>
    <t>602005</t>
  </si>
  <si>
    <t>市图书馆</t>
  </si>
  <si>
    <t>602006</t>
  </si>
  <si>
    <t>市艺术剧院</t>
  </si>
  <si>
    <t>602007</t>
  </si>
  <si>
    <t>市文物事业发展中心</t>
  </si>
  <si>
    <t>603001</t>
  </si>
  <si>
    <t>市铜绿山古铜矿遗址管委会本级</t>
  </si>
  <si>
    <t>604001</t>
  </si>
  <si>
    <t>市融媒体中心本级</t>
  </si>
  <si>
    <t>605001</t>
  </si>
  <si>
    <t>市教育局本级</t>
  </si>
  <si>
    <t>605002</t>
  </si>
  <si>
    <t>市学校后勤保障服务中心</t>
  </si>
  <si>
    <t>605003</t>
  </si>
  <si>
    <t>市电教馆</t>
  </si>
  <si>
    <t>605004</t>
  </si>
  <si>
    <t>市教研室</t>
  </si>
  <si>
    <t>605005</t>
  </si>
  <si>
    <t>市中小学教师继续教育中心</t>
  </si>
  <si>
    <t>605006</t>
  </si>
  <si>
    <t>市教育招生服务中心</t>
  </si>
  <si>
    <t>605007</t>
  </si>
  <si>
    <t>市机关幼儿园</t>
  </si>
  <si>
    <t>605008</t>
  </si>
  <si>
    <t>中等专业学校</t>
  </si>
  <si>
    <t>605009</t>
  </si>
  <si>
    <t>市新街小学</t>
  </si>
  <si>
    <t>605010</t>
  </si>
  <si>
    <t>市实验小学</t>
  </si>
  <si>
    <t>605011</t>
  </si>
  <si>
    <t>市北门小学</t>
  </si>
  <si>
    <t>605012</t>
  </si>
  <si>
    <t>市育才小学</t>
  </si>
  <si>
    <t>605013</t>
  </si>
  <si>
    <t>师范附属小学</t>
  </si>
  <si>
    <t>605014</t>
  </si>
  <si>
    <t>市特殊教育学校</t>
  </si>
  <si>
    <t>605015</t>
  </si>
  <si>
    <t>市滨湖学校</t>
  </si>
  <si>
    <t>605016</t>
  </si>
  <si>
    <t>市实验中学</t>
  </si>
  <si>
    <t>605017</t>
  </si>
  <si>
    <t>市东岳中学</t>
  </si>
  <si>
    <t>605018</t>
  </si>
  <si>
    <t>市第一中学</t>
  </si>
  <si>
    <t>605019</t>
  </si>
  <si>
    <t>市实验高中</t>
  </si>
  <si>
    <t>605020</t>
  </si>
  <si>
    <t>市第六中学</t>
  </si>
  <si>
    <t>605021</t>
  </si>
  <si>
    <t>市第二中学</t>
  </si>
  <si>
    <t>605022</t>
  </si>
  <si>
    <t>东风农场小学</t>
  </si>
  <si>
    <t>605023</t>
  </si>
  <si>
    <t>铜绿山矿学校</t>
  </si>
  <si>
    <t>605024</t>
  </si>
  <si>
    <t>铜山口矿学校</t>
  </si>
  <si>
    <t>605025</t>
  </si>
  <si>
    <t>罗家桥街道办事处桃花小学</t>
  </si>
  <si>
    <t>605026</t>
  </si>
  <si>
    <t>还地桥镇初级中学</t>
  </si>
  <si>
    <t>605027</t>
  </si>
  <si>
    <t>市第三中学</t>
  </si>
  <si>
    <t>605028</t>
  </si>
  <si>
    <t>金山店镇中学</t>
  </si>
  <si>
    <t>605029</t>
  </si>
  <si>
    <t>市第十中学</t>
  </si>
  <si>
    <t>605030</t>
  </si>
  <si>
    <t>茗山乡初级中学</t>
  </si>
  <si>
    <t>605031</t>
  </si>
  <si>
    <t>灵乡镇初级中学</t>
  </si>
  <si>
    <t>605032</t>
  </si>
  <si>
    <t>金牛镇中学</t>
  </si>
  <si>
    <t>605033</t>
  </si>
  <si>
    <t>市第四中学</t>
  </si>
  <si>
    <t>605034</t>
  </si>
  <si>
    <t>殷祖镇初级中学</t>
  </si>
  <si>
    <t>605035</t>
  </si>
  <si>
    <t>金湖中心学校</t>
  </si>
  <si>
    <t>605036</t>
  </si>
  <si>
    <t>大箕铺镇初级中学</t>
  </si>
  <si>
    <t>605037</t>
  </si>
  <si>
    <t>东岳路街道办事处幼儿园</t>
  </si>
  <si>
    <t>605038</t>
  </si>
  <si>
    <t>开发区下冯小学</t>
  </si>
  <si>
    <t>605039</t>
  </si>
  <si>
    <t>市第二实验中学</t>
  </si>
  <si>
    <t>605040</t>
  </si>
  <si>
    <t>市第二实验小学</t>
  </si>
  <si>
    <t>605041</t>
  </si>
  <si>
    <t>市保康小学</t>
  </si>
  <si>
    <t>605042</t>
  </si>
  <si>
    <t>市尹家湖小学</t>
  </si>
  <si>
    <t>605043</t>
  </si>
  <si>
    <t>市东风路学校</t>
  </si>
  <si>
    <t>605044</t>
  </si>
  <si>
    <t>市尹家湖中学</t>
  </si>
  <si>
    <t>605045</t>
  </si>
  <si>
    <t>市第四实验学校</t>
  </si>
  <si>
    <t>605047</t>
  </si>
  <si>
    <t>市第五实验学校</t>
  </si>
  <si>
    <t>606001</t>
  </si>
  <si>
    <t>中共市委党校</t>
  </si>
  <si>
    <t>607001</t>
  </si>
  <si>
    <t>市科学技术协会本级</t>
  </si>
  <si>
    <t>608001</t>
  </si>
  <si>
    <t>市城市文明创建中心</t>
  </si>
  <si>
    <t>609001</t>
  </si>
  <si>
    <t>中共市委宣传部本级</t>
  </si>
  <si>
    <t>610001</t>
  </si>
  <si>
    <t>市文学艺术界联合会本级</t>
  </si>
  <si>
    <t>11</t>
  </si>
  <si>
    <t>预算股合计</t>
  </si>
  <si>
    <t>801001</t>
  </si>
  <si>
    <t>市民兵武器装备仓库管理处本级</t>
  </si>
  <si>
    <t>802001</t>
  </si>
  <si>
    <t>市消防救援大队本级</t>
  </si>
  <si>
    <t>899001</t>
  </si>
  <si>
    <t>市税务局</t>
  </si>
  <si>
    <t>各乡镇场街道高新区合计</t>
  </si>
  <si>
    <t>罗家桥街道办</t>
  </si>
  <si>
    <t>806001</t>
  </si>
  <si>
    <t>罗家桥街道办事处本级</t>
  </si>
  <si>
    <t>806002</t>
  </si>
  <si>
    <t>罗家桥街道财政所</t>
  </si>
  <si>
    <t>806003</t>
  </si>
  <si>
    <t>罗家桥街道党群服务中心</t>
  </si>
  <si>
    <t>806004</t>
  </si>
  <si>
    <t>罗家桥街道综合执法中心</t>
  </si>
  <si>
    <t>806005</t>
  </si>
  <si>
    <t>罗家桥街道社区网格服务中心</t>
  </si>
  <si>
    <t>还地桥镇</t>
  </si>
  <si>
    <t>807001</t>
  </si>
  <si>
    <t>还地桥镇人民政府本级</t>
  </si>
  <si>
    <t>807002</t>
  </si>
  <si>
    <t>还地桥财政所</t>
  </si>
  <si>
    <t>807004</t>
  </si>
  <si>
    <t>还地桥镇退役军人服务站</t>
  </si>
  <si>
    <t>807005</t>
  </si>
  <si>
    <t>还地桥镇政务服务中心</t>
  </si>
  <si>
    <t>807006</t>
  </si>
  <si>
    <t>还地桥镇综合行政执法大队</t>
  </si>
  <si>
    <t>807007</t>
  </si>
  <si>
    <t>黄石临空经济区园区综合服务中心</t>
  </si>
  <si>
    <t>保安镇</t>
  </si>
  <si>
    <t>808001</t>
  </si>
  <si>
    <t>保安镇人民政府本级</t>
  </si>
  <si>
    <t>808002</t>
  </si>
  <si>
    <t>保安镇财经所</t>
  </si>
  <si>
    <t>808004</t>
  </si>
  <si>
    <t>保安文化分馆</t>
  </si>
  <si>
    <t>808005</t>
  </si>
  <si>
    <t>保安镇人社中心</t>
  </si>
  <si>
    <t>808006</t>
  </si>
  <si>
    <t>保安镇退役军人服务站</t>
  </si>
  <si>
    <t>金山店镇</t>
  </si>
  <si>
    <t>809001</t>
  </si>
  <si>
    <t>金山店镇人民政府本级</t>
  </si>
  <si>
    <t>809002</t>
  </si>
  <si>
    <t>金山店镇财经所</t>
  </si>
  <si>
    <t>809003</t>
  </si>
  <si>
    <t>金山店镇统计分局</t>
  </si>
  <si>
    <t>809004</t>
  </si>
  <si>
    <t>金山店镇人社中心</t>
  </si>
  <si>
    <t>809005</t>
  </si>
  <si>
    <t>金山店镇退役军人服务站</t>
  </si>
  <si>
    <t>陈贵镇</t>
  </si>
  <si>
    <t>810001</t>
  </si>
  <si>
    <t>陈贵镇人民政府本级</t>
  </si>
  <si>
    <t>810002</t>
  </si>
  <si>
    <t>陈贵财政所</t>
  </si>
  <si>
    <t>810003</t>
  </si>
  <si>
    <t>陈贵镇统计分局</t>
  </si>
  <si>
    <t>810004</t>
  </si>
  <si>
    <t>雷山名胜风景区管理处</t>
  </si>
  <si>
    <t>810005</t>
  </si>
  <si>
    <t>陈贵镇政务服务中心</t>
  </si>
  <si>
    <t>810006</t>
  </si>
  <si>
    <t>陈贵镇综合行政执法大队</t>
  </si>
  <si>
    <t>810007</t>
  </si>
  <si>
    <t>陈贵镇退役军人服务站</t>
  </si>
  <si>
    <t>茗山乡</t>
  </si>
  <si>
    <t>811001</t>
  </si>
  <si>
    <t>茗山乡人民政府本级</t>
  </si>
  <si>
    <t>811002</t>
  </si>
  <si>
    <t>茗山乡财经所</t>
  </si>
  <si>
    <t>811004</t>
  </si>
  <si>
    <t>茗山乡人社中心</t>
  </si>
  <si>
    <t>811005</t>
  </si>
  <si>
    <t>茗山乡退役军人服务站</t>
  </si>
  <si>
    <t>灵乡镇</t>
  </si>
  <si>
    <t>812001</t>
  </si>
  <si>
    <t>灵乡镇人民政府本级</t>
  </si>
  <si>
    <t>812002</t>
  </si>
  <si>
    <t>灵乡财政所</t>
  </si>
  <si>
    <t>812004</t>
  </si>
  <si>
    <t>灵乡镇灵成工业园园区服务中心</t>
  </si>
  <si>
    <t>812005</t>
  </si>
  <si>
    <t>灵乡镇政务服务中心</t>
  </si>
  <si>
    <t>812006</t>
  </si>
  <si>
    <t>灵乡镇综合行政执法大队</t>
  </si>
  <si>
    <t>812007</t>
  </si>
  <si>
    <t>灵乡镇退役军人服务站</t>
  </si>
  <si>
    <t>金牛镇</t>
  </si>
  <si>
    <t>813001</t>
  </si>
  <si>
    <t>金牛镇人民政府本级</t>
  </si>
  <si>
    <t>813002</t>
  </si>
  <si>
    <t>金牛镇财经所</t>
  </si>
  <si>
    <t>813003</t>
  </si>
  <si>
    <t>金牛文化分馆</t>
  </si>
  <si>
    <t>813004</t>
  </si>
  <si>
    <t>金牛镇统计分局</t>
  </si>
  <si>
    <t>813005</t>
  </si>
  <si>
    <t>金牛镇人社中心</t>
  </si>
  <si>
    <t>813006</t>
  </si>
  <si>
    <t>金牛镇退役军人服务站</t>
  </si>
  <si>
    <t>813007</t>
  </si>
  <si>
    <t>金牛镇防艾办</t>
  </si>
  <si>
    <t>刘仁八镇</t>
  </si>
  <si>
    <t>814001</t>
  </si>
  <si>
    <t>刘仁八镇人民政府本级</t>
  </si>
  <si>
    <t>814002</t>
  </si>
  <si>
    <t>刘仁八镇财经所</t>
  </si>
  <si>
    <t>814003</t>
  </si>
  <si>
    <t>刘仁八镇统计分局</t>
  </si>
  <si>
    <t>814004</t>
  </si>
  <si>
    <t>刘仁八镇人社中心</t>
  </si>
  <si>
    <t>814005</t>
  </si>
  <si>
    <t>刘仁八镇退役军人服务站</t>
  </si>
  <si>
    <t>殷祖镇</t>
  </si>
  <si>
    <t>815001</t>
  </si>
  <si>
    <t>殷祖镇人民政府本级</t>
  </si>
  <si>
    <t>815002</t>
  </si>
  <si>
    <t>殷祖镇财经所</t>
  </si>
  <si>
    <t>815004</t>
  </si>
  <si>
    <t>殷祖镇人社中心</t>
  </si>
  <si>
    <t>815005</t>
  </si>
  <si>
    <t>殷祖镇退役军人服务站</t>
  </si>
  <si>
    <t>金湖街道办</t>
  </si>
  <si>
    <t>816001</t>
  </si>
  <si>
    <t>金湖街道办事处本级</t>
  </si>
  <si>
    <t>816002</t>
  </si>
  <si>
    <t>金湖街道财政所</t>
  </si>
  <si>
    <t>816003</t>
  </si>
  <si>
    <t>金湖街道党群服务中心</t>
  </si>
  <si>
    <t>816004</t>
  </si>
  <si>
    <t>金湖街道综合执法中心</t>
  </si>
  <si>
    <t>816005</t>
  </si>
  <si>
    <t>金湖街道社区网格服务中心</t>
  </si>
  <si>
    <t>大箕铺镇</t>
  </si>
  <si>
    <t>817001</t>
  </si>
  <si>
    <t>大箕铺镇人民政府本级</t>
  </si>
  <si>
    <t>817002</t>
  </si>
  <si>
    <t>大箕铺镇财经所</t>
  </si>
  <si>
    <t>817003</t>
  </si>
  <si>
    <t>大箕铺镇统计分局</t>
  </si>
  <si>
    <t>817004</t>
  </si>
  <si>
    <t>大箕铺镇人社中心</t>
  </si>
  <si>
    <t>817005</t>
  </si>
  <si>
    <t>大箕铺镇退役军人服务站</t>
  </si>
  <si>
    <t>东岳路街道办</t>
  </si>
  <si>
    <t>818001</t>
  </si>
  <si>
    <t>东岳路街道办事处本级</t>
  </si>
  <si>
    <t>818002</t>
  </si>
  <si>
    <t>东岳路街道财政所</t>
  </si>
  <si>
    <t>818003</t>
  </si>
  <si>
    <t>东岳路街道党群服务中心</t>
  </si>
  <si>
    <t>818004</t>
  </si>
  <si>
    <t>东岳路街道综合执法中心</t>
  </si>
  <si>
    <t>818005</t>
  </si>
  <si>
    <t>东岳路街道社区网格服务中心</t>
  </si>
  <si>
    <t>大冶湖高新区</t>
  </si>
  <si>
    <t>819001</t>
  </si>
  <si>
    <t>黄石大冶湖高新区管委会本级</t>
  </si>
  <si>
    <t>819002</t>
  </si>
  <si>
    <t>经济技术开发区财经分局</t>
  </si>
  <si>
    <t>819003</t>
  </si>
  <si>
    <t>黄石大冶湖高新区招商服务中心</t>
  </si>
  <si>
    <t>819004</t>
  </si>
  <si>
    <t>黄石大冶湖高新区城管执法大队</t>
  </si>
  <si>
    <t>819007</t>
  </si>
  <si>
    <t>黄石大冶湖高新区综合服务中心</t>
  </si>
  <si>
    <t>819008</t>
  </si>
  <si>
    <t>黄石大冶湖高新区科创服务中心</t>
  </si>
  <si>
    <t>东风路街道办</t>
  </si>
  <si>
    <t>819011</t>
  </si>
  <si>
    <t>东风路街道办事处</t>
  </si>
  <si>
    <t>819012</t>
  </si>
  <si>
    <t>东风路街道党群服务中心</t>
  </si>
  <si>
    <t>819013</t>
  </si>
  <si>
    <t>东风路街道综合执法中心</t>
  </si>
  <si>
    <t>819014</t>
  </si>
  <si>
    <t>东风路街道社区网格服务中心</t>
  </si>
  <si>
    <t>东风农场管理器</t>
  </si>
  <si>
    <t>820001</t>
  </si>
  <si>
    <t>东风农场管理区本级</t>
  </si>
  <si>
    <t>820002</t>
  </si>
  <si>
    <t>东风农场管理区财经所</t>
  </si>
  <si>
    <t>820003</t>
  </si>
  <si>
    <t>东风农场管理区人社中心</t>
  </si>
  <si>
    <t>820004</t>
  </si>
  <si>
    <t>东风农场统计分局</t>
  </si>
  <si>
    <t>820005</t>
  </si>
  <si>
    <t>东风农场退役军人服务站</t>
  </si>
  <si>
    <t>财政代编合计</t>
  </si>
  <si>
    <t>889001</t>
  </si>
  <si>
    <t>预算股</t>
  </si>
  <si>
    <t>889002</t>
  </si>
  <si>
    <t>国库股</t>
  </si>
  <si>
    <t>889003</t>
  </si>
  <si>
    <t>经济建设股</t>
  </si>
  <si>
    <t>889004</t>
  </si>
  <si>
    <t>行政政法股</t>
  </si>
  <si>
    <t>889005</t>
  </si>
  <si>
    <t>教科文股</t>
  </si>
  <si>
    <t>889006</t>
  </si>
  <si>
    <t>社会保障股</t>
  </si>
  <si>
    <t>889007</t>
  </si>
  <si>
    <t>农业农村股</t>
  </si>
  <si>
    <t>889008</t>
  </si>
  <si>
    <t>企业金融股</t>
  </si>
  <si>
    <t>889009</t>
  </si>
  <si>
    <t>综合会计股</t>
  </si>
  <si>
    <t>889011</t>
  </si>
  <si>
    <t>资产管理股</t>
  </si>
  <si>
    <t>889013</t>
  </si>
  <si>
    <t>市综改办</t>
  </si>
  <si>
    <t>上年本级结转小计</t>
  </si>
  <si>
    <t>上年上级结转小计</t>
  </si>
  <si>
    <t>上级转移支付小计</t>
  </si>
  <si>
    <t>单位及项目名称</t>
  </si>
  <si>
    <t>财政专户管理资金收入</t>
  </si>
  <si>
    <t>财政拨款(补助)</t>
  </si>
  <si>
    <t>非税拨款</t>
  </si>
  <si>
    <t>事业收入</t>
  </si>
  <si>
    <t>上级补助
收入</t>
  </si>
  <si>
    <t>附属单位
上缴收入</t>
  </si>
  <si>
    <t>事业单位
经营收入</t>
  </si>
  <si>
    <t>其他收入</t>
  </si>
  <si>
    <t>中共大冶市委办公室本级</t>
  </si>
  <si>
    <t>市委办办公运转经费</t>
  </si>
  <si>
    <t>驻村工作队经费</t>
  </si>
  <si>
    <t>保密及督查工作经费</t>
  </si>
  <si>
    <t>专项会议及培训经费</t>
  </si>
  <si>
    <t>中共大冶市委政策研究室本级</t>
  </si>
  <si>
    <t>大冶发展研究办刊及调研文集综合文稿编印</t>
  </si>
  <si>
    <t>对上对外宣传及重大课题调研经费</t>
  </si>
  <si>
    <t>驻村工作经费</t>
  </si>
  <si>
    <t>大冶市信访局本级</t>
  </si>
  <si>
    <t>市级配套信访解难资金</t>
  </si>
  <si>
    <t>信访维稳保障专项</t>
  </si>
  <si>
    <t>中共大冶市委组织部本级</t>
  </si>
  <si>
    <t>专用网络信息建设费</t>
  </si>
  <si>
    <t>基层组织建设工作及宣传经费</t>
  </si>
  <si>
    <t>老干部工作经费</t>
  </si>
  <si>
    <t>休干所、老年大学、老干部活动中心工作经费</t>
  </si>
  <si>
    <t>干部招录管理工作经费</t>
  </si>
  <si>
    <t>干部教育培训经费(含铜都大讲堂)</t>
  </si>
  <si>
    <t>关心下一代工作经费</t>
  </si>
  <si>
    <t>人才工作专项经费</t>
  </si>
  <si>
    <t>中共大冶市委政法委员会本级</t>
  </si>
  <si>
    <t>人民调解工作经费</t>
  </si>
  <si>
    <t>铁路护路联防经费</t>
  </si>
  <si>
    <t>以钱养事调解员工作经费</t>
  </si>
  <si>
    <t>综合治理工作经费</t>
  </si>
  <si>
    <t>平安创建、社区禁毒专项经费</t>
  </si>
  <si>
    <t>驻北京维稳工作专班工作经费</t>
  </si>
  <si>
    <t>打击非访工作经费</t>
  </si>
  <si>
    <t>大冶市工商业联合会本级</t>
  </si>
  <si>
    <t>商会建设、政治特别费及以钱养事人员经费</t>
  </si>
  <si>
    <t>企业家人才培养专项资金</t>
  </si>
  <si>
    <t>商会服务中心工作经费</t>
  </si>
  <si>
    <t>大冶市妇女联合会本级</t>
  </si>
  <si>
    <t>乡镇妇联专项工作经费、妇儿工委工作经费对附属单位补助支出</t>
  </si>
  <si>
    <t>妇女工作经费对附属单位补助支出</t>
  </si>
  <si>
    <t>共青团大冶市委本级</t>
  </si>
  <si>
    <t>基层共青团工作经费、青少年工作经费、志愿者工作经费对附属单位补助支出</t>
  </si>
  <si>
    <t>三支一扶人员经费、以钱养事人员经费对附属单位补助支出</t>
  </si>
  <si>
    <t>大冶市人民代表大会常务委员会办公室本级</t>
  </si>
  <si>
    <t>人大宣传视察经费</t>
  </si>
  <si>
    <t>预算联网专项</t>
  </si>
  <si>
    <t>人大工作经费</t>
  </si>
  <si>
    <t>人大会议费用</t>
  </si>
  <si>
    <t>代表培训活动经费</t>
  </si>
  <si>
    <t>中国人民政治协商会议湖北省大冶市委员会办公室本级</t>
  </si>
  <si>
    <t>政协会议经费</t>
  </si>
  <si>
    <t>政协工作经费</t>
  </si>
  <si>
    <t>机关事务劳务经费</t>
  </si>
  <si>
    <t>委员培训及活动经费</t>
  </si>
  <si>
    <t>乡村振兴工作组经费</t>
  </si>
  <si>
    <t>大冶市人民政府办公室本级</t>
  </si>
  <si>
    <t>机关后勤事务费用</t>
  </si>
  <si>
    <t>金融办、信息中心、督办室工作经费</t>
  </si>
  <si>
    <t>总值班室</t>
  </si>
  <si>
    <t>市政府办印刷费</t>
  </si>
  <si>
    <t>政府办公楼楼面维修及水电维修</t>
  </si>
  <si>
    <t>电子政务站平台专网租赁费</t>
  </si>
  <si>
    <t>专项业务费</t>
  </si>
  <si>
    <t>驻武汉群众窗口办公室信访维稳工作经费</t>
  </si>
  <si>
    <t>市政府办会务费用</t>
  </si>
  <si>
    <t>大冶市机关事务服务中心本级</t>
  </si>
  <si>
    <t>三个中心及老干局物业管理</t>
  </si>
  <si>
    <t>全市应急用车保障保障服务</t>
  </si>
  <si>
    <t>机关后勤服务管理</t>
  </si>
  <si>
    <t>中共大冶市委机构编制委员会办公室本级</t>
  </si>
  <si>
    <t>机构改革工作经费</t>
  </si>
  <si>
    <t>大冶市统计局本级</t>
  </si>
  <si>
    <t>以钱养事人员经费及“四上”企业统计星级管理人员补助对附属单位补助支出</t>
  </si>
  <si>
    <t>基本单位名录库维护及统计部门信息共享经费-对附属单位补助支出</t>
  </si>
  <si>
    <t>文化、乡级抽样、畜禽、粮食产量、城乡一体化住户、劳动力、统计工作会、年鉴印刷项目经费对附属单位补助支出</t>
  </si>
  <si>
    <t>统计百强及相关统计基层基础工作经费对附属单位补助支出</t>
  </si>
  <si>
    <t>大冶市审计局本级</t>
  </si>
  <si>
    <t>审计信息化建设专项经费</t>
  </si>
  <si>
    <t>政府投资审计日常办公工作经费</t>
  </si>
  <si>
    <t>经济责任审计工作经费</t>
  </si>
  <si>
    <t>政府雇员工资</t>
  </si>
  <si>
    <t>大冶市财政局本级</t>
  </si>
  <si>
    <t>评审中心及党校经费</t>
  </si>
  <si>
    <t>信息化建设及网络维护服务费</t>
  </si>
  <si>
    <t>财政部门管理工作专项经费</t>
  </si>
  <si>
    <t>大冶市公安局本级</t>
  </si>
  <si>
    <t>大冶市“雪亮工程”建设经费及平安城市视频监控日常运行经费</t>
  </si>
  <si>
    <t>中央及省政法纪检监察转移支付资金</t>
  </si>
  <si>
    <t>公安专项业务支出</t>
  </si>
  <si>
    <t>协警队员及看护辅警经费</t>
  </si>
  <si>
    <t>羁押收教场所经费</t>
  </si>
  <si>
    <t>大冶市司法局本级</t>
  </si>
  <si>
    <t>乡村振兴工作队经费</t>
  </si>
  <si>
    <t>法治宣传教育</t>
  </si>
  <si>
    <t>法律援助</t>
  </si>
  <si>
    <t>社区矫正</t>
  </si>
  <si>
    <t>法治大冶</t>
  </si>
  <si>
    <t>以钱养事人员经费</t>
  </si>
  <si>
    <t>行政诉讼</t>
  </si>
  <si>
    <t>行政复议</t>
  </si>
  <si>
    <t>中共大冶市委统战部本级</t>
  </si>
  <si>
    <t>统战工作办公经费对附属单位补助支出</t>
  </si>
  <si>
    <t>民族宗教对附属单位补助支出</t>
  </si>
  <si>
    <t>中共大冶市纪律检查委员会本级</t>
  </si>
  <si>
    <t>其他监察工作支出</t>
  </si>
  <si>
    <t>人员工作经费</t>
  </si>
  <si>
    <t>中共大冶市委巡察工作领导小组办公室本级</t>
  </si>
  <si>
    <t>巡察工作项目经费</t>
  </si>
  <si>
    <t>大冶市市场监督管理局本级</t>
  </si>
  <si>
    <t>市场监督管理特种设备专家人员经费</t>
  </si>
  <si>
    <t>市场监督管理以钱养事人员经费</t>
  </si>
  <si>
    <t>市场监督管理抽样工作经费</t>
  </si>
  <si>
    <t>市场监督管理日常监管经费</t>
  </si>
  <si>
    <t>大冶市档案馆本级</t>
  </si>
  <si>
    <t>年鉴、方志专项</t>
  </si>
  <si>
    <t>破产改制企业档案专项</t>
  </si>
  <si>
    <t>档案数字化工作经费</t>
  </si>
  <si>
    <t>档案保护专项</t>
  </si>
  <si>
    <t>党史、组织史专项</t>
  </si>
  <si>
    <t>档案征集、编研、利用专项</t>
  </si>
  <si>
    <t>大冶市总工会本级</t>
  </si>
  <si>
    <t>劳动竞赛、劳模资金、困难帮扶对附属单位补助支出</t>
  </si>
  <si>
    <t>大冶市农业农村局本级</t>
  </si>
  <si>
    <t>三支一扶人员经费</t>
  </si>
  <si>
    <t>大冶市推进高标准农田建设协调工作经费</t>
  </si>
  <si>
    <t>农业农村新技术推广</t>
  </si>
  <si>
    <t>农业技术推广中心大楼管理经费</t>
  </si>
  <si>
    <t>三农专项工作经费</t>
  </si>
  <si>
    <t>农科所(赵保湖良种场)工作经费</t>
  </si>
  <si>
    <t>原种场办公经费</t>
  </si>
  <si>
    <t>大冶市畜牧兽医服务中心</t>
  </si>
  <si>
    <t>大冶市动物卫生服务中心人员奖励性补助</t>
  </si>
  <si>
    <t>畜牧工作专项经费</t>
  </si>
  <si>
    <t>大冶市农业综合执法大队</t>
  </si>
  <si>
    <t>畜牧工作专项经费(执法)</t>
  </si>
  <si>
    <t>乡镇检疫工作经费(执法)</t>
  </si>
  <si>
    <t>农业综合执法体系建设项目</t>
  </si>
  <si>
    <t>农业综合执法装备建设项目</t>
  </si>
  <si>
    <t>大冶市生态能源推广服务中心</t>
  </si>
  <si>
    <t>重金属污染防治经费</t>
  </si>
  <si>
    <t>农村能源建设经费</t>
  </si>
  <si>
    <t>大冶市种植业服务中心</t>
  </si>
  <si>
    <t>种植业结构调整</t>
  </si>
  <si>
    <t>农业病虫害防治</t>
  </si>
  <si>
    <t>耕地质量监管与地力提升</t>
  </si>
  <si>
    <t>大冶市政府蔬菜保障中心</t>
  </si>
  <si>
    <t>奖励性补贴</t>
  </si>
  <si>
    <t>“菜篮子工程”基地建设、蔬菜及食用菌产业发展</t>
  </si>
  <si>
    <t>大冶市农业科学研究所</t>
  </si>
  <si>
    <t>农业科技试验示范</t>
  </si>
  <si>
    <t>大冶市农业机械服务中心</t>
  </si>
  <si>
    <t>农机购置补贴方案实施工作经费</t>
  </si>
  <si>
    <t>大冶市水产服务中心</t>
  </si>
  <si>
    <t>水产新技术、新品种、新模式推广及检验检测</t>
  </si>
  <si>
    <t>大冶市三农金融服务中心</t>
  </si>
  <si>
    <t>农村综合产权交易中心交易工作经费</t>
  </si>
  <si>
    <t>原企业金融服务人员工作经费</t>
  </si>
  <si>
    <t>办公楼租金及物业管理费</t>
  </si>
  <si>
    <t>大冶市农村经济经营服务中心</t>
  </si>
  <si>
    <t>农村宅基地改革经费</t>
  </si>
  <si>
    <t>土地纠纷仲裁费</t>
  </si>
  <si>
    <t>农村集体“三资”监管经费</t>
  </si>
  <si>
    <t>新型农业经营主体培育专项经费</t>
  </si>
  <si>
    <t>农村土地承包三权分离专项及数据维护运行经费</t>
  </si>
  <si>
    <t>农村集体资产清产核资和农村财务审计</t>
  </si>
  <si>
    <t>大冶市水利和湖泊局本级</t>
  </si>
  <si>
    <t>水管单位非税收入</t>
  </si>
  <si>
    <t>水政监察执法工作及人员经费</t>
  </si>
  <si>
    <t>水土保持专项工作经费</t>
  </si>
  <si>
    <t>库区移后扶工作经费</t>
  </si>
  <si>
    <t>全市水利水电质量监督及飞行检测工作经费</t>
  </si>
  <si>
    <t>水利体制改革落岗人员经费</t>
  </si>
  <si>
    <t>大冶湖枢纽工程管理站</t>
  </si>
  <si>
    <t>非税收入</t>
  </si>
  <si>
    <t>大冶市人工影响天气办公室本级</t>
  </si>
  <si>
    <t>气象服务和气象两个体系建设专项</t>
  </si>
  <si>
    <t>乡村振兴工作经费</t>
  </si>
  <si>
    <t>湖北保安湖国家湿地公园管理委员会</t>
  </si>
  <si>
    <t>湖北保安湖国家湿地公园运行管护经费</t>
  </si>
  <si>
    <t>乡村振兴工作经费(对附属单位补助支出)</t>
  </si>
  <si>
    <t>大冶市乡村振兴局本级</t>
  </si>
  <si>
    <t>老区促进会专项工作经费</t>
  </si>
  <si>
    <t>巩固脱贫攻坚成果专项工作经费</t>
  </si>
  <si>
    <t>大冶市民政局本级</t>
  </si>
  <si>
    <t>境内社会组织执法管理经费</t>
  </si>
  <si>
    <t>社会救济对象人员经费</t>
  </si>
  <si>
    <t>残麻补助资金</t>
  </si>
  <si>
    <t>民政局驻村工作队人员经费</t>
  </si>
  <si>
    <t>社会组织审批经费</t>
  </si>
  <si>
    <t>老龄专项业务经费</t>
  </si>
  <si>
    <t>社会救助及代管人员经费</t>
  </si>
  <si>
    <t>地名公共服务</t>
  </si>
  <si>
    <t>慈善总会工作经费</t>
  </si>
  <si>
    <t>社会救助管理员工资</t>
  </si>
  <si>
    <t>乡镇勘界和地名普查经费</t>
  </si>
  <si>
    <t>千年古县会费</t>
  </si>
  <si>
    <t>社会救助工作经费</t>
  </si>
  <si>
    <t>孤儿基本生活费</t>
  </si>
  <si>
    <t>未成年保护中心运营支出</t>
  </si>
  <si>
    <t>事实无人抚养儿童基本生活补贴</t>
  </si>
  <si>
    <t>80周岁以上老人意外伤害保险</t>
  </si>
  <si>
    <t>全市高龄老人津贴补助</t>
  </si>
  <si>
    <t>养老服务体系建设经费</t>
  </si>
  <si>
    <t>精准扶贫兜底集中福利供养经费</t>
  </si>
  <si>
    <t>残疾人两补</t>
  </si>
  <si>
    <t>城乡低保金</t>
  </si>
  <si>
    <t>临时救助资金</t>
  </si>
  <si>
    <t>城乡特困供养资金</t>
  </si>
  <si>
    <t>大冶市民政局婚姻登记处</t>
  </si>
  <si>
    <t>其他民政项目支出</t>
  </si>
  <si>
    <t>以钱养事人员岗位经费</t>
  </si>
  <si>
    <t>婚姻登记工本费</t>
  </si>
  <si>
    <t>大冶市殡葬管理局</t>
  </si>
  <si>
    <t>其它资本性支出</t>
  </si>
  <si>
    <t>事业单位经营支出</t>
  </si>
  <si>
    <t>驻村工作队补助</t>
  </si>
  <si>
    <t>以钱养事岗位人员费用</t>
  </si>
  <si>
    <t>大冶市社会福利中心</t>
  </si>
  <si>
    <t>预算内非税收入</t>
  </si>
  <si>
    <t>以钱养事人员劳务费</t>
  </si>
  <si>
    <t>福利中心驻村帮扶资金</t>
  </si>
  <si>
    <t>大冶市救助管理站</t>
  </si>
  <si>
    <t>流浪乞讨人员工作经费</t>
  </si>
  <si>
    <t>大冶市残疾人联合会本级</t>
  </si>
  <si>
    <t>0-15岁残疾儿童康复救助经费</t>
  </si>
  <si>
    <t>残疾儿童康复救助家庭生活补助经费</t>
  </si>
  <si>
    <t>假肢、矫形器适配工作经费</t>
  </si>
  <si>
    <t>贫困精神病患者救助经费</t>
  </si>
  <si>
    <t>残疾人辅助器具适配工作经费</t>
  </si>
  <si>
    <t>市残疾人托养中心购置窗帘及空调部分设备的项目经费</t>
  </si>
  <si>
    <t>残疾人培训和就业年审工作经费</t>
  </si>
  <si>
    <t>残疾人免费乘车经费</t>
  </si>
  <si>
    <t>康复培训、活动及宣传工作经费</t>
  </si>
  <si>
    <t>贫困残疾人家庭无障碍设施改造经费</t>
  </si>
  <si>
    <t>非农户籍19户残疾人麻木车主困难补贴经费</t>
  </si>
  <si>
    <t>市残疾人托养中心项目欠款及尾款待支付的经费</t>
  </si>
  <si>
    <t>残疾人动态更新工作经费</t>
  </si>
  <si>
    <t>残疾人教育工作经费</t>
  </si>
  <si>
    <t>残疾人意外伤害保险</t>
  </si>
  <si>
    <t>残疾人信访维权</t>
  </si>
  <si>
    <t>鼓励扶持残疾人个体创业经费</t>
  </si>
  <si>
    <t>“阳光家园”残疾人托养项目经费</t>
  </si>
  <si>
    <t>残疾人扶贫工作经费</t>
  </si>
  <si>
    <t>残疾人文体活动经费</t>
  </si>
  <si>
    <t>残疾人事务工作经费</t>
  </si>
  <si>
    <t>残疾人办证补贴</t>
  </si>
  <si>
    <t>农村“残麻”家庭生活救助经费</t>
  </si>
  <si>
    <t>大冶市医疗保障局本级</t>
  </si>
  <si>
    <t>城乡居民医疗保险征缴工作经费</t>
  </si>
  <si>
    <t>慢性病鉴定费</t>
  </si>
  <si>
    <t>优先人员医疗保障服务经费</t>
  </si>
  <si>
    <t>城乡医疗救助专项基金</t>
  </si>
  <si>
    <t>职工医疗保险征缴稽查经费</t>
  </si>
  <si>
    <t>医疗工伤生育工本费</t>
  </si>
  <si>
    <t>以钱养事经费</t>
  </si>
  <si>
    <t>村、社区卫生室医疗网络维护费</t>
  </si>
  <si>
    <t>城镇职工医疗保险软件维护费</t>
  </si>
  <si>
    <t>档案管理经费</t>
  </si>
  <si>
    <t>大冶市人力资源和社会保障局本级</t>
  </si>
  <si>
    <t>仲裁办案费</t>
  </si>
  <si>
    <t>金保工程信息化经费</t>
  </si>
  <si>
    <t>以钱用事经费</t>
  </si>
  <si>
    <t>劳动监察办案费</t>
  </si>
  <si>
    <t>清理拖欠农民工工资经费</t>
  </si>
  <si>
    <t>工伤经费</t>
  </si>
  <si>
    <t>职称评审费</t>
  </si>
  <si>
    <t>办公楼装修改造工程</t>
  </si>
  <si>
    <t>社保基金编审工作经费</t>
  </si>
  <si>
    <t>大冶市公共就业和人才服务局</t>
  </si>
  <si>
    <t>公益性岗位监管经费</t>
  </si>
  <si>
    <t>高校招聘工作经费</t>
  </si>
  <si>
    <t>创业就业工作经费</t>
  </si>
  <si>
    <t>网络平台经费</t>
  </si>
  <si>
    <t>创业孵化基地、大学生实习实训基地、大学生见习基地服务经费</t>
  </si>
  <si>
    <t>再就业资金本级配套</t>
  </si>
  <si>
    <t>失业保险征缴工作经费</t>
  </si>
  <si>
    <t>人才服务工作经费</t>
  </si>
  <si>
    <t>三支一扶工作经费</t>
  </si>
  <si>
    <t>档案管理工作经费</t>
  </si>
  <si>
    <t>就业创业、人才服务、技能大赛、创业大赛、技能强省示等筹备经费</t>
  </si>
  <si>
    <t>大冶市社会养老保险局</t>
  </si>
  <si>
    <t>离退休人员生存认证经费</t>
  </si>
  <si>
    <t>驻村工作队</t>
  </si>
  <si>
    <t>档案室专项费用</t>
  </si>
  <si>
    <t>养老保险征缴工作经费</t>
  </si>
  <si>
    <t>网络维护费</t>
  </si>
  <si>
    <t>大冶市城乡居民社会养老保险局</t>
  </si>
  <si>
    <t>城乡居民养老保险及失地养老保险工作经费</t>
  </si>
  <si>
    <t>驻村工作队工作经费</t>
  </si>
  <si>
    <t>精准扶贫、重度残疾养老保险财政代缴</t>
  </si>
  <si>
    <t>大冶市卫生健康局本级</t>
  </si>
  <si>
    <t>优待人员医疗保障办公经费</t>
  </si>
  <si>
    <t>老龄事业专项业务经费</t>
  </si>
  <si>
    <t>宣传教育经费</t>
  </si>
  <si>
    <t>病媒防治工作经费</t>
  </si>
  <si>
    <t>信息中心经费</t>
  </si>
  <si>
    <t>爱卫工作经费</t>
  </si>
  <si>
    <t>新冠疫情防控工作经费</t>
  </si>
  <si>
    <t>免费技术服务经费</t>
  </si>
  <si>
    <t>卫生血防经费</t>
  </si>
  <si>
    <t>计生特困家庭等经费</t>
  </si>
  <si>
    <t>村卫生室建设运行保障经费</t>
  </si>
  <si>
    <t>大冶市卫生健康综合执法大队</t>
  </si>
  <si>
    <t>驻村帮扶资金</t>
  </si>
  <si>
    <t>学校卫生监督管理专项</t>
  </si>
  <si>
    <t>公共场所卫生监督管理专项</t>
  </si>
  <si>
    <t>两非案件查处专项</t>
  </si>
  <si>
    <t>打击非法行医专项</t>
  </si>
  <si>
    <t>大冶市中医医院</t>
  </si>
  <si>
    <t>对附属单位补助支出-优待人员医疗保障经费</t>
  </si>
  <si>
    <t>对附属单位补助支出-重点学科建设</t>
  </si>
  <si>
    <t>对附属单位补助支出-信息化建设</t>
  </si>
  <si>
    <t>大冶市妇幼保健计划生育服务中心</t>
  </si>
  <si>
    <t>药品费用</t>
  </si>
  <si>
    <t>聘用人员工资</t>
  </si>
  <si>
    <t>办公设备购置</t>
  </si>
  <si>
    <t>专用材料</t>
  </si>
  <si>
    <t>水电费</t>
  </si>
  <si>
    <t>服务性支出</t>
  </si>
  <si>
    <t>高龄高危孕产妇产检服务项目</t>
  </si>
  <si>
    <t>市妇幼保健院整体迁建工程项目</t>
  </si>
  <si>
    <t>大冶市防治艾滋病服务中心</t>
  </si>
  <si>
    <t>艾滋病人农村低保调整</t>
  </si>
  <si>
    <t>艾滋病群体丙肝患者需接受治疗费用</t>
  </si>
  <si>
    <t>艾滋病防治救助引导资金</t>
  </si>
  <si>
    <t>艾滋病人未成年子女生活困难补助</t>
  </si>
  <si>
    <t>艾滋病防治专项经费</t>
  </si>
  <si>
    <t>艾滋病理赔经费</t>
  </si>
  <si>
    <t>受(卖)血感染艾滋病人生活费</t>
  </si>
  <si>
    <t>艾滋病稳控工作经费</t>
  </si>
  <si>
    <t>大冶市疾病预防控制中心</t>
  </si>
  <si>
    <t>业务用房维修改造</t>
  </si>
  <si>
    <t>扩大免疫规划经费</t>
  </si>
  <si>
    <t>聘用人员工资及劳务费</t>
  </si>
  <si>
    <t>专用材料成本</t>
  </si>
  <si>
    <t>冷链经费</t>
  </si>
  <si>
    <t>设备购置费</t>
  </si>
  <si>
    <t>血防经费</t>
  </si>
  <si>
    <t>工会经费</t>
  </si>
  <si>
    <t>职工工作餐费</t>
  </si>
  <si>
    <t>大冶市总医院</t>
  </si>
  <si>
    <t>村卫生室医疗责任保险费</t>
  </si>
  <si>
    <t>乡村医生培训轮训经费</t>
  </si>
  <si>
    <t>人才招聘费用</t>
  </si>
  <si>
    <t>村卫生室开展家庭医生签约服务APP网络运行费</t>
  </si>
  <si>
    <t>培训费</t>
  </si>
  <si>
    <t>到龄离岗村医生活补助</t>
  </si>
  <si>
    <t>乡村医生养老保险费</t>
  </si>
  <si>
    <t>村卫生室基本药物专项补助及基本运行补助</t>
  </si>
  <si>
    <t>大冶市人民医院</t>
  </si>
  <si>
    <t>基础设施建设</t>
  </si>
  <si>
    <t>医疗设备购置</t>
  </si>
  <si>
    <t>重点学科建设</t>
  </si>
  <si>
    <t>人才培养</t>
  </si>
  <si>
    <t>医疗机构专人专区服务工作经费</t>
  </si>
  <si>
    <t>大冶市还地桥中心卫生院</t>
  </si>
  <si>
    <t>其他商品和服务支出</t>
  </si>
  <si>
    <t>专用设备购置</t>
  </si>
  <si>
    <t>专用材料费</t>
  </si>
  <si>
    <t>大冶市刘仁八卫生院</t>
  </si>
  <si>
    <t>基本医疗保险</t>
  </si>
  <si>
    <t>大冶市东风农场卫生院</t>
  </si>
  <si>
    <t>其他商品和服务</t>
  </si>
  <si>
    <t>大冶市退役军人事务局本级</t>
  </si>
  <si>
    <t>重点优抚对象抚恤补助金</t>
  </si>
  <si>
    <t>城乡义务兵家庭优待金</t>
  </si>
  <si>
    <t>“双拥”慰问资金</t>
  </si>
  <si>
    <t>无工作单位“两参”人员城乡居民养老保险补助经费</t>
  </si>
  <si>
    <t>有工作单位“两参”人员“两个补齐”政策资金</t>
  </si>
  <si>
    <t>“解四难”资金</t>
  </si>
  <si>
    <t>退役士兵自主就业一次性经济补助及技能培训等相关经费</t>
  </si>
  <si>
    <t>企业军转干部困难生活补助</t>
  </si>
  <si>
    <t>思想权益维护项目经费</t>
  </si>
  <si>
    <t>优抚对象信息联络员补助费和业务培训经费</t>
  </si>
  <si>
    <t>乡村振兴驻村工作经费</t>
  </si>
  <si>
    <t>创建“双拥模范城”工作经费</t>
  </si>
  <si>
    <t>大冶市红十字会本级</t>
  </si>
  <si>
    <t>遗体和人体器官捐献、造血干细胞捐献、无偿献血</t>
  </si>
  <si>
    <t>大冶市发展和改革局本级</t>
  </si>
  <si>
    <t>乡村振兴工作专项经费</t>
  </si>
  <si>
    <t>价格监测费用</t>
  </si>
  <si>
    <t>资源枯竭城市转型项目经费</t>
  </si>
  <si>
    <t>节能评估项目费</t>
  </si>
  <si>
    <t>听证工作经费</t>
  </si>
  <si>
    <t>行政部门审批项目评审费</t>
  </si>
  <si>
    <t>对全市营商环境进行优化改革工作专项经费</t>
  </si>
  <si>
    <t>成本调查与监审费用</t>
  </si>
  <si>
    <t>涉案、涉纪案件财物价格的鉴证费用及办案经费</t>
  </si>
  <si>
    <t>全市向上争取资金统筹安排工作办公费用</t>
  </si>
  <si>
    <t>粮食安全首长责任制考核工作专项经费</t>
  </si>
  <si>
    <t>粮食市场监督检查工作专项经费</t>
  </si>
  <si>
    <t>大冶市住房和城乡建设局本级</t>
  </si>
  <si>
    <t>工地施工设备、机械设备等设备检查费</t>
  </si>
  <si>
    <t>房屋安全管理专项经费</t>
  </si>
  <si>
    <t>安全案件纠纷、信访维稳经费</t>
  </si>
  <si>
    <t>旧改专班工作经费</t>
  </si>
  <si>
    <t>PPP项目绩效考核费用</t>
  </si>
  <si>
    <t>馆藏档案保护费</t>
  </si>
  <si>
    <t>小区物业管理工作经费</t>
  </si>
  <si>
    <t>消防设计审查验收工作经费</t>
  </si>
  <si>
    <t>廉租房管理专项工作经费</t>
  </si>
  <si>
    <t>聘请安全专家、消防专家劳务费</t>
  </si>
  <si>
    <t>城镇化建设管理工作经费</t>
  </si>
  <si>
    <t>住建系统政策法规宣传咨询费</t>
  </si>
  <si>
    <t>保障性安居工程财政资金绩效评价工作经费</t>
  </si>
  <si>
    <t>拆迁征收工作经费</t>
  </si>
  <si>
    <t>旧改违建拆除奖补资金</t>
  </si>
  <si>
    <t>白蚁防治费</t>
  </si>
  <si>
    <t>住建系统机房维护</t>
  </si>
  <si>
    <t>质量监督管理经费</t>
  </si>
  <si>
    <t>农村危房改造工作经费</t>
  </si>
  <si>
    <t>城市桥梁安全监测费</t>
  </si>
  <si>
    <t>保障房工作经费</t>
  </si>
  <si>
    <t>大冶市城建重点工程服务中心</t>
  </si>
  <si>
    <t>劳务费-以钱养事人员经费</t>
  </si>
  <si>
    <t>驻村扶贫补助</t>
  </si>
  <si>
    <t>援疆项目补助费用</t>
  </si>
  <si>
    <t>重点工程工作经费</t>
  </si>
  <si>
    <t>大冶市城区房管所</t>
  </si>
  <si>
    <t>房屋维修</t>
  </si>
  <si>
    <t>税金及附加</t>
  </si>
  <si>
    <t>大冶市城市管理执法局本级</t>
  </si>
  <si>
    <t>城区吸污车、喷雾车及人员经费</t>
  </si>
  <si>
    <t>农村环境卫生长效机制费用</t>
  </si>
  <si>
    <t>渣土管理“以钱养事”岗位经费</t>
  </si>
  <si>
    <t>城市违停管理移动执法车及人员经费</t>
  </si>
  <si>
    <t>城市管理工作经费</t>
  </si>
  <si>
    <t>附属服务及工作管理经费</t>
  </si>
  <si>
    <t>环卫市场化作业服务费</t>
  </si>
  <si>
    <t>城管局机关乡村振兴工作队经费</t>
  </si>
  <si>
    <t>民警室经费</t>
  </si>
  <si>
    <t>大冶市园林绿化管理局</t>
  </si>
  <si>
    <t>城区鲜花栽植</t>
  </si>
  <si>
    <t>秋红枫管养经费</t>
  </si>
  <si>
    <t>苗圃基地租金</t>
  </si>
  <si>
    <t>青铜广场电子显示屏电费</t>
  </si>
  <si>
    <t>城区绿化养护</t>
  </si>
  <si>
    <t>大冶市城市排水管理处</t>
  </si>
  <si>
    <t>平安城市视频监控日常运行经费</t>
  </si>
  <si>
    <t>沿湖路泵站运行维护经费</t>
  </si>
  <si>
    <t>新增8座泵站电费</t>
  </si>
  <si>
    <t>城南污水厂污泥处置费及运输费</t>
  </si>
  <si>
    <t>城西北污水厂污泥处置费及运输费</t>
  </si>
  <si>
    <t>金湖世纪林泵站等三闸四站人员工资及电费</t>
  </si>
  <si>
    <t>建委污泥处置费及运输费</t>
  </si>
  <si>
    <t>大冶市燃气管理处</t>
  </si>
  <si>
    <t>燃气安全协管劳务费</t>
  </si>
  <si>
    <t>大冶市城市管理综合执法大队</t>
  </si>
  <si>
    <t>查违控违专项工作经费</t>
  </si>
  <si>
    <t>城管执法大队乡村振兴工作队经费</t>
  </si>
  <si>
    <t>夜市工作经费</t>
  </si>
  <si>
    <t>劳务费-招聘劳务人员经费</t>
  </si>
  <si>
    <t>公务执法用车运营维护费</t>
  </si>
  <si>
    <t>大冶市城市公园管理处</t>
  </si>
  <si>
    <t>尹家湖公园东岸日常维护费</t>
  </si>
  <si>
    <t>尹家湖湖面管理专项经费</t>
  </si>
  <si>
    <t>青龙山公园日常维护经费</t>
  </si>
  <si>
    <t>湖心岛日常维护及尹家湖白蚁防治经费</t>
  </si>
  <si>
    <t>青龙山公园以钱养事劳务费</t>
  </si>
  <si>
    <t>尹家湖西岸日常维护经费</t>
  </si>
  <si>
    <t>尹家湖公园及泵站电费</t>
  </si>
  <si>
    <t>红星湖音乐喷泉电费</t>
  </si>
  <si>
    <t>青龙山公园三期日常管养经费</t>
  </si>
  <si>
    <t>红星湖等湖泊维护管理经费</t>
  </si>
  <si>
    <t>城市公园管理工作经费</t>
  </si>
  <si>
    <t>大冶市交通运输局本级</t>
  </si>
  <si>
    <t>公路水运初步设计、施工图设计技术性审查咨询、公路工程质量检测、公路桥梁结构荷载验算报告编制委托中介服务费</t>
  </si>
  <si>
    <t>质监站工作运转经费</t>
  </si>
  <si>
    <t>公路运营、水运、道路运输管理及安全生产等工作经费</t>
  </si>
  <si>
    <t>交通运输局驻村人员工作经费</t>
  </si>
  <si>
    <t>大冶市道路运输管理局</t>
  </si>
  <si>
    <t>道路运输管理局驻村人员工作经费</t>
  </si>
  <si>
    <t>检测中心运营工作经费</t>
  </si>
  <si>
    <t>交通安全执法工作经费</t>
  </si>
  <si>
    <t>大冶市交通物流发展局</t>
  </si>
  <si>
    <t>交通物流发展局驻村人员工作经费</t>
  </si>
  <si>
    <t>大冶市公路管理局</t>
  </si>
  <si>
    <t>国省干线养护管理</t>
  </si>
  <si>
    <t>农村公路及桥梁养护管理</t>
  </si>
  <si>
    <t>公路管理局驻村人员工作经费</t>
  </si>
  <si>
    <t>路政管理支出</t>
  </si>
  <si>
    <t>大冶市出租车管理局</t>
  </si>
  <si>
    <t>交通稽查以钱养事人员经费</t>
  </si>
  <si>
    <t>出租车管理局驻村人员工作经费</t>
  </si>
  <si>
    <t>拖车费、停车费</t>
  </si>
  <si>
    <t>打击非法运营工作经费</t>
  </si>
  <si>
    <t>大冶市农村公路管理局</t>
  </si>
  <si>
    <t>农村公路管理局驻村人员工作经费</t>
  </si>
  <si>
    <t>农村公路设计、工可工作经费</t>
  </si>
  <si>
    <t>大冶市政务服务和大数据管理局本级</t>
  </si>
  <si>
    <t>公共资源交易监查执法经费</t>
  </si>
  <si>
    <t>政务大厅网络及日常办公电子设备运维费</t>
  </si>
  <si>
    <t>互联网+监督平台软件、硬件运行维护费</t>
  </si>
  <si>
    <t>优化经济发展环境工作经费</t>
  </si>
  <si>
    <t>电子政务、网络宽带、短信效能费</t>
  </si>
  <si>
    <t>驻村人员工作经费</t>
  </si>
  <si>
    <t>电子政务及网格化管理工作经费</t>
  </si>
  <si>
    <t>12345平台运行及宣传费用</t>
  </si>
  <si>
    <t>12345平台以钱养事人员经费</t>
  </si>
  <si>
    <t>政务大厅水、电、天然气费用</t>
  </si>
  <si>
    <t>优化政务服务相关项目建设工作经费</t>
  </si>
  <si>
    <t>全市“一张网”工作经费</t>
  </si>
  <si>
    <t>便民免费复印照相费用</t>
  </si>
  <si>
    <t>中介超市(27项行政审批)经费</t>
  </si>
  <si>
    <t>便民免费邮寄工作经费</t>
  </si>
  <si>
    <t>大厅LED屏幕升级改造工作经费</t>
  </si>
  <si>
    <t>联审平台、“一个口子”收费窗口以钱养事人员经费</t>
  </si>
  <si>
    <t>电梯、空调维修保养费</t>
  </si>
  <si>
    <t>2022年多证合一工作经费</t>
  </si>
  <si>
    <t>大厅相关保障工作经费</t>
  </si>
  <si>
    <t>政务大厅1-3层物业管理费</t>
  </si>
  <si>
    <t>项目建设推进相关工作经费</t>
  </si>
  <si>
    <t>公共资源交易培训宣传费</t>
  </si>
  <si>
    <t>大冶市公共资源交易中心本级</t>
  </si>
  <si>
    <t>专家评审劳务费</t>
  </si>
  <si>
    <t>优化营商环境工作经费</t>
  </si>
  <si>
    <t>公告宣传经费</t>
  </si>
  <si>
    <t>乡村振兴工作队驻村经费</t>
  </si>
  <si>
    <t>远程异地评标平台建设运行费用</t>
  </si>
  <si>
    <t>国有工业用地出让挂牌主持人费用</t>
  </si>
  <si>
    <t>电子交易平台运行建设运行经费</t>
  </si>
  <si>
    <t>大冶市应急管理局本级</t>
  </si>
  <si>
    <t>安全管理应急工作经费</t>
  </si>
  <si>
    <t>安全生产事故预防资金</t>
  </si>
  <si>
    <t>安委办办公经费</t>
  </si>
  <si>
    <t>安全生产监测监控及应急平台工作经费</t>
  </si>
  <si>
    <t>安全生产监测监控及应急调度平台人员工资</t>
  </si>
  <si>
    <t>国有矿山驻矿安全员工资</t>
  </si>
  <si>
    <t>事故鉴定经费</t>
  </si>
  <si>
    <t>安全生产监察人员经费</t>
  </si>
  <si>
    <t>安全生产专家组人员劳务费</t>
  </si>
  <si>
    <t>物资储备中心管理经费</t>
  </si>
  <si>
    <t>应急管理监管执法工作经费</t>
  </si>
  <si>
    <t>市森林消防中队人员经费</t>
  </si>
  <si>
    <t>防灾减灾工作经费</t>
  </si>
  <si>
    <t>市森林消防中队工作经费</t>
  </si>
  <si>
    <t>防震防灾工作经费</t>
  </si>
  <si>
    <t>黄石市生态环境局大冶市分局本级</t>
  </si>
  <si>
    <t>监管能力建设</t>
  </si>
  <si>
    <t>生态环境保护宣传经费</t>
  </si>
  <si>
    <t>建设项目环境影响报告书技术评估费</t>
  </si>
  <si>
    <t>生态环境综合执法工作经费</t>
  </si>
  <si>
    <t>大冶市环境保护监测站</t>
  </si>
  <si>
    <t>环保监测经费</t>
  </si>
  <si>
    <t>环境管理执法与应急监测保障经费</t>
  </si>
  <si>
    <t>房屋租金</t>
  </si>
  <si>
    <t>重金属实验室运行保障费</t>
  </si>
  <si>
    <t>大冶市自然资源和规划局本级</t>
  </si>
  <si>
    <t>01-市规划委员会专项经费</t>
  </si>
  <si>
    <t>02-森林资源监督管理经费</t>
  </si>
  <si>
    <t>20-森林与湿地资源动态监测经费</t>
  </si>
  <si>
    <t>03-黄坪山林场以钱养事人员经费</t>
  </si>
  <si>
    <t>04-陆生野生动植物资源监督管理经费</t>
  </si>
  <si>
    <t>06-信访专项经费</t>
  </si>
  <si>
    <t>05-机关事务管理经费</t>
  </si>
  <si>
    <t>18-驻村服务专项经费</t>
  </si>
  <si>
    <t>大冶市林地保护利用规划编制、天然林保护修复实施方案编制、森林资源“一张图”年度更新编制等三项编制</t>
  </si>
  <si>
    <t>大冶市矿产资源总体规划(2021-2025年)编制</t>
  </si>
  <si>
    <t>07-规划编制与项目报批经费</t>
  </si>
  <si>
    <t>大冶市国土空间生态修复规划(2021-2035年)编制</t>
  </si>
  <si>
    <t>08-国土空间用途管制管理经费</t>
  </si>
  <si>
    <t>大冶市绿色矿业发展综合示范区建设方案编制</t>
  </si>
  <si>
    <t>10-国土空间生态修复管理经费</t>
  </si>
  <si>
    <t>09-自然资源合理开发利用与评估经费</t>
  </si>
  <si>
    <t>大冶市农村乱占耕地建房专项整治</t>
  </si>
  <si>
    <t>大冶市城镇低效用地再开发工作项目</t>
  </si>
  <si>
    <t>11-自然资源督察和行政执法经费</t>
  </si>
  <si>
    <t>12-自然资源宣传与人才队伍建设经费</t>
  </si>
  <si>
    <t>13-自然资源调查监测与测绘管理经费</t>
  </si>
  <si>
    <t>19-不动产登记优化营商环境费用</t>
  </si>
  <si>
    <t>大冶市全民所有自然资源资产清查</t>
  </si>
  <si>
    <t>大冶市不动产登记系统安全及升级改造</t>
  </si>
  <si>
    <t>大冶市河湖和水利工程确权登记</t>
  </si>
  <si>
    <t>大冶市自然资源统一确权登记</t>
  </si>
  <si>
    <t>大冶市农村房屋补充调查工作权籍调查</t>
  </si>
  <si>
    <t>14-自然资源与不动产确权登记经费</t>
  </si>
  <si>
    <t>15-矿产资源管理经费</t>
  </si>
  <si>
    <t>21-采矿权新设变更延续登记委托事项中介服务费</t>
  </si>
  <si>
    <t>16-自然资源建设管理经费</t>
  </si>
  <si>
    <t>17-地质灾害预防与监测经费</t>
  </si>
  <si>
    <t>大冶市规划设计研究院</t>
  </si>
  <si>
    <t>大冶市规划设计研究院常年性支出</t>
  </si>
  <si>
    <t>大冶市自然资源和规划局整治项目</t>
  </si>
  <si>
    <t>大冶市全域国土综合整治专项规划(2021-2035)年编制</t>
  </si>
  <si>
    <t>大冶市商务局本级</t>
  </si>
  <si>
    <t>城区农贸市场考核奖励资金</t>
  </si>
  <si>
    <t>电商工作经费</t>
  </si>
  <si>
    <t>国家级电子商务进农村综合示范项目本级配套资金</t>
  </si>
  <si>
    <t>城区8个农贸市场公厕运维费用</t>
  </si>
  <si>
    <t>大冶市商贸经济服务中心</t>
  </si>
  <si>
    <t>企业信访维稳费用</t>
  </si>
  <si>
    <t>大冶市市场管理局</t>
  </si>
  <si>
    <t>卫生保洁费</t>
  </si>
  <si>
    <t>大冶市供销合作社联合社本级</t>
  </si>
  <si>
    <t>程春梅烧伤工伤补偿</t>
  </si>
  <si>
    <t>铜都商厦成本性支出</t>
  </si>
  <si>
    <t>三支一扶人员费用</t>
  </si>
  <si>
    <t>大冶市招商服务中心本级</t>
  </si>
  <si>
    <t>招商引资经费</t>
  </si>
  <si>
    <t>乡村振兴工作费用</t>
  </si>
  <si>
    <t>大冶市公共检验检测中心本级</t>
  </si>
  <si>
    <t>检验检测经费</t>
  </si>
  <si>
    <t>大冶市经济和信息化局本级</t>
  </si>
  <si>
    <t>电力执法室工作经费</t>
  </si>
  <si>
    <t>工业互联网创新发展专项经费</t>
  </si>
  <si>
    <t>市深化“双千”活动指挥部办公室工作经费</t>
  </si>
  <si>
    <t>两化融合工作经费</t>
  </si>
  <si>
    <t>企业减负,优化营商环境专项活动经费</t>
  </si>
  <si>
    <t>大冶市工业经济服务中心</t>
  </si>
  <si>
    <t>工口无主管退休人员职工托管费用</t>
  </si>
  <si>
    <t>原矽肺人员生活补助</t>
  </si>
  <si>
    <t>大冶市行政事业单位资产收益服务中心本级</t>
  </si>
  <si>
    <t>大冶市科学技术局本级</t>
  </si>
  <si>
    <t>大冶市文化和旅游局本级</t>
  </si>
  <si>
    <t>协会经费</t>
  </si>
  <si>
    <t>大冶市诗词楹联学会经费</t>
  </si>
  <si>
    <t>文化旅游奖补资金</t>
  </si>
  <si>
    <t>老年人体育活动经费</t>
  </si>
  <si>
    <t>三馆一站免费开放补助资金</t>
  </si>
  <si>
    <t>文体活动经费</t>
  </si>
  <si>
    <t>公共文化服务体系建设资金</t>
  </si>
  <si>
    <t>革命旧址管理中心</t>
  </si>
  <si>
    <t>鄂王城城址保护经费</t>
  </si>
  <si>
    <t>上冯村古村落文物保护经费</t>
  </si>
  <si>
    <t>文物保护经费</t>
  </si>
  <si>
    <t>农村广播村村响工程</t>
  </si>
  <si>
    <t>大冶市文化和旅游市场综合执法大队</t>
  </si>
  <si>
    <t>文化市场整治</t>
  </si>
  <si>
    <t>扫黄打非</t>
  </si>
  <si>
    <t>乡村振兴工作队经费预算</t>
  </si>
  <si>
    <t>大冶市群众文化馆</t>
  </si>
  <si>
    <t>非物质文化遗产常规经费</t>
  </si>
  <si>
    <t>免费开放运行经费</t>
  </si>
  <si>
    <t>群众文化培训经费</t>
  </si>
  <si>
    <t>大冶市社会体育事业发展中心</t>
  </si>
  <si>
    <t>体育后备人才经费</t>
  </si>
  <si>
    <t>大冶市图书馆</t>
  </si>
  <si>
    <t>运行经费</t>
  </si>
  <si>
    <t>古籍保护经费</t>
  </si>
  <si>
    <t>购书经费</t>
  </si>
  <si>
    <t>大冶市艺术剧院</t>
  </si>
  <si>
    <t>送戏下乡演出</t>
  </si>
  <si>
    <t>精品剧目创作</t>
  </si>
  <si>
    <t>大冶市文物事业发展中心</t>
  </si>
  <si>
    <t>博物馆安保经费</t>
  </si>
  <si>
    <t>大冶市铜绿山古铜矿遗址保护管理委员会本级</t>
  </si>
  <si>
    <t>遗址文物保护</t>
  </si>
  <si>
    <t>编制复制尾款</t>
  </si>
  <si>
    <t>申遗工作经费</t>
  </si>
  <si>
    <t>大冶市融媒体中心本级</t>
  </si>
  <si>
    <t>2022年乡村振兴经费</t>
  </si>
  <si>
    <t>2022年安保费用</t>
  </si>
  <si>
    <t>2022年主持人专项经费</t>
  </si>
  <si>
    <t>今日大冶刊号费</t>
  </si>
  <si>
    <t>今日大冶办报费用</t>
  </si>
  <si>
    <t>网络回归人员劳务费</t>
  </si>
  <si>
    <t>云上新媒体费用、大冶政府网运维费、长江云平台运维费用</t>
  </si>
  <si>
    <t>大冶市教育局本级</t>
  </si>
  <si>
    <t>2022年城区代理教师工资</t>
  </si>
  <si>
    <t>教育督导经费</t>
  </si>
  <si>
    <t>退养民师、财拨代课教师工资</t>
  </si>
  <si>
    <t>示范幼儿园奖补资金</t>
  </si>
  <si>
    <t>学生资助</t>
  </si>
  <si>
    <t>全面改薄</t>
  </si>
  <si>
    <t>大冶市学校后勤保障服务中心</t>
  </si>
  <si>
    <t>中小学幼儿园视频监控联网经费</t>
  </si>
  <si>
    <t>学校安全综治后勤专项经费</t>
  </si>
  <si>
    <t>公办学校专职保安经费</t>
  </si>
  <si>
    <t>大冶市电化教育馆</t>
  </si>
  <si>
    <t>教育信息化服务费用</t>
  </si>
  <si>
    <t>理化生实验考试费用</t>
  </si>
  <si>
    <t>大冶市教学研究室</t>
  </si>
  <si>
    <t>教研工作经费及试卷相关费</t>
  </si>
  <si>
    <t>大冶市中小学教师继续教育中心</t>
  </si>
  <si>
    <t>职校工资</t>
  </si>
  <si>
    <t>大冶市教育系统2022年教师、干部培训</t>
  </si>
  <si>
    <t>大冶市教育招生服务中心</t>
  </si>
  <si>
    <t>中高考考试经费及屏弊仪购置</t>
  </si>
  <si>
    <t>中高学考经费(1)</t>
  </si>
  <si>
    <t>中高学考考试经费(2)</t>
  </si>
  <si>
    <t>大冶市机关幼儿园</t>
  </si>
  <si>
    <t>大冶市机关幼儿园辅助人员工资</t>
  </si>
  <si>
    <t>大冶中等专业学校</t>
  </si>
  <si>
    <t>大冶中专劳务费、比较绩效、电大管理费</t>
  </si>
  <si>
    <t>大冶市新街小学</t>
  </si>
  <si>
    <t>茗山乡九龙村</t>
  </si>
  <si>
    <t>大冶市实验小学</t>
  </si>
  <si>
    <t>实验小学驻茗山乡朱山村乡村振兴工作队经费</t>
  </si>
  <si>
    <t>大冶市北门小学</t>
  </si>
  <si>
    <t>大冶市育才小学</t>
  </si>
  <si>
    <t>大冶师范附属小学</t>
  </si>
  <si>
    <t>大冶市高新区榨桥村</t>
  </si>
  <si>
    <t>大冶市特殊教育学校</t>
  </si>
  <si>
    <t>特教学校驻村工作队经费</t>
  </si>
  <si>
    <t>学生生活补贴</t>
  </si>
  <si>
    <t>交通补贴</t>
  </si>
  <si>
    <t>大冶市滨湖学校</t>
  </si>
  <si>
    <t>大冶市实验中学</t>
  </si>
  <si>
    <t>大冶市东岳中学</t>
  </si>
  <si>
    <t>大冶市第一中学</t>
  </si>
  <si>
    <t>大冶市实验高中</t>
  </si>
  <si>
    <t>大冶市第六中学</t>
  </si>
  <si>
    <t>大冶市第二中学</t>
  </si>
  <si>
    <t>乡村振兴工作队经费(实际驻村人数3人)</t>
  </si>
  <si>
    <t>大冶市罗家桥街道办事处桃花小学</t>
  </si>
  <si>
    <t>大冶市金山店镇中学</t>
  </si>
  <si>
    <t>乡村振兴工作队工作经费</t>
  </si>
  <si>
    <t>大冶市第十中学</t>
  </si>
  <si>
    <t>大冶市第十中学乡村振兴工作队经费</t>
  </si>
  <si>
    <t>大冶市茗山乡初级中学</t>
  </si>
  <si>
    <t>大冶市灵乡镇初级中学</t>
  </si>
  <si>
    <t>大冶市金牛镇中学</t>
  </si>
  <si>
    <t>大冶市第四中学</t>
  </si>
  <si>
    <t>乡村振兴工作队人员经费</t>
  </si>
  <si>
    <t>大冶市殷祖镇初级中学</t>
  </si>
  <si>
    <t>大冶市殷祖镇初级中学驻村补助</t>
  </si>
  <si>
    <t>大冶市金湖街道办事处初级中学</t>
  </si>
  <si>
    <t>大冶市大箕铺镇初级中学</t>
  </si>
  <si>
    <t>大冶市第二实验中学</t>
  </si>
  <si>
    <t>大冶市第二实验小学</t>
  </si>
  <si>
    <t>大冶市尹家湖小学</t>
  </si>
  <si>
    <t>足球、羽毛球教练员工资</t>
  </si>
  <si>
    <t>大冶市东风路学校</t>
  </si>
  <si>
    <t>东风路学校乡村振兴工作队经费</t>
  </si>
  <si>
    <t>中共大冶市委党校本级</t>
  </si>
  <si>
    <t>科级干部进修班</t>
  </si>
  <si>
    <t>教学科研图书资料费</t>
  </si>
  <si>
    <t>大冶市科学技术协会本级</t>
  </si>
  <si>
    <t>科普经费</t>
  </si>
  <si>
    <t>大冶市城市文明创建中心</t>
  </si>
  <si>
    <t>创建文明城市群众主体奖</t>
  </si>
  <si>
    <t>禁鞭工作专项经费</t>
  </si>
  <si>
    <t>新时代文明实践专项经费</t>
  </si>
  <si>
    <t>文明创建专项工作经费</t>
  </si>
  <si>
    <t>中共大冶市委宣传部本级</t>
  </si>
  <si>
    <t>“扫黄打非”基层站点建设工作经费</t>
  </si>
  <si>
    <t>未成年人思想道德建设经费</t>
  </si>
  <si>
    <t>文化名人、道德模范慰问费</t>
  </si>
  <si>
    <t>国防教育经费</t>
  </si>
  <si>
    <t>市委理论中心组学习经费</t>
  </si>
  <si>
    <t>党员干部培训经费</t>
  </si>
  <si>
    <t>“大冶发布”政务微信公众号建设维护费</t>
  </si>
  <si>
    <t>乡镇老电影放映员生活补贴</t>
  </si>
  <si>
    <t>网络舆情及新闻协调处置费</t>
  </si>
  <si>
    <t>大冶市文学艺术界联合会本级</t>
  </si>
  <si>
    <t>铜草花办刊经费</t>
  </si>
  <si>
    <t>大冶市民兵武器装备仓库管理处本级</t>
  </si>
  <si>
    <t>兵役登记费</t>
  </si>
  <si>
    <t>民兵事业费</t>
  </si>
  <si>
    <t>民兵训练费</t>
  </si>
  <si>
    <t>征兵工作经费</t>
  </si>
  <si>
    <t>营房管理费</t>
  </si>
  <si>
    <t>市民兵训练基地水电费</t>
  </si>
  <si>
    <t>国动委经费</t>
  </si>
  <si>
    <t>大冶市消防救援大队本级</t>
  </si>
  <si>
    <t>消防救援公用经费及应急救援经费</t>
  </si>
  <si>
    <t>车辆装备购置经费</t>
  </si>
  <si>
    <t>专职消防经费及陈贵消防站运行经费</t>
  </si>
  <si>
    <t>国家综合性消防救援人员津贴及社保经费</t>
  </si>
  <si>
    <t>国家税务总局大冶市税务局</t>
  </si>
  <si>
    <t>日常公用经费</t>
  </si>
  <si>
    <t>三代手续费</t>
  </si>
  <si>
    <t>离退休人员经费</t>
  </si>
  <si>
    <t>在职人员经费</t>
  </si>
  <si>
    <t>大冶市罗家桥街道办事处本级</t>
  </si>
  <si>
    <t>大型修缮业务经费</t>
  </si>
  <si>
    <t>公车司机业务费用</t>
  </si>
  <si>
    <t>以钱养事人员经费-补录</t>
  </si>
  <si>
    <t>安保服务业务费</t>
  </si>
  <si>
    <t>审计公司业务费</t>
  </si>
  <si>
    <t>商贸事务业务经费</t>
  </si>
  <si>
    <t>教育工作提质经费</t>
  </si>
  <si>
    <t>电影免费放映补贴业务经费</t>
  </si>
  <si>
    <t>就业补助业务经费</t>
  </si>
  <si>
    <t>医疗卫生业务经费</t>
  </si>
  <si>
    <t>城市建设管理业务经费</t>
  </si>
  <si>
    <t>城市建设管理业务经费-补录</t>
  </si>
  <si>
    <t>城乡社区环境卫生管理业务经费</t>
  </si>
  <si>
    <t>社区提质量建设费</t>
  </si>
  <si>
    <t>河湖长制管理提质经费</t>
  </si>
  <si>
    <t>防汛抗旱工作业务经费</t>
  </si>
  <si>
    <t>基层党组织建设管理经费-补录</t>
  </si>
  <si>
    <t>驻村辅警补助-补录</t>
  </si>
  <si>
    <t>基层党组织建设管理经费</t>
  </si>
  <si>
    <t>大冶市罗家桥街道财政所</t>
  </si>
  <si>
    <t>农村三资监管工作经费</t>
  </si>
  <si>
    <t>财政资金监管工作经费</t>
  </si>
  <si>
    <t>大冶市还地桥镇人民政府本级</t>
  </si>
  <si>
    <t>退休职工费用</t>
  </si>
  <si>
    <t>办公费</t>
  </si>
  <si>
    <t>办公楼维修费用</t>
  </si>
  <si>
    <t>还地桥镇以钱养事经费</t>
  </si>
  <si>
    <t>院内绿化管理维护费用</t>
  </si>
  <si>
    <t>党政办劳务派遣人员经费</t>
  </si>
  <si>
    <t>经发办工作经费</t>
  </si>
  <si>
    <t>统计工作经费</t>
  </si>
  <si>
    <t>宣传费用</t>
  </si>
  <si>
    <t>案件财务审计费用</t>
  </si>
  <si>
    <t>特殊岗位津贴</t>
  </si>
  <si>
    <t>办公用品费用</t>
  </si>
  <si>
    <t>招商项目解除补偿金</t>
  </si>
  <si>
    <t>打印资料费用</t>
  </si>
  <si>
    <t>外出招商经费</t>
  </si>
  <si>
    <t>大型推介会和现场会费用</t>
  </si>
  <si>
    <t>招商保证金退还</t>
  </si>
  <si>
    <t>招商宣传费用</t>
  </si>
  <si>
    <t>办公用品购置费用</t>
  </si>
  <si>
    <t>档案馆库房扩建费用</t>
  </si>
  <si>
    <t>档案馆档案整理费用</t>
  </si>
  <si>
    <t>档案馆办公费及卫生费</t>
  </si>
  <si>
    <t>妇联工作经费</t>
  </si>
  <si>
    <t>团委工作经费</t>
  </si>
  <si>
    <t>创建办新闻媒体宣传经费</t>
  </si>
  <si>
    <t>创建办日常宣传工作经费</t>
  </si>
  <si>
    <t>创建办办公费</t>
  </si>
  <si>
    <t>创建办宣传文化团体活动经费</t>
  </si>
  <si>
    <t>政法办保安服务费</t>
  </si>
  <si>
    <t>政法办工作经费</t>
  </si>
  <si>
    <t>民政办工作经费</t>
  </si>
  <si>
    <t>卫健中心办公费</t>
  </si>
  <si>
    <t>卫健中心计生经费</t>
  </si>
  <si>
    <t>卫健中心疫情防控经费</t>
  </si>
  <si>
    <t>社区干部报酬保险及公用经费</t>
  </si>
  <si>
    <t>城镇建设项目支出</t>
  </si>
  <si>
    <t>农业农村办松线虫治理费用</t>
  </si>
  <si>
    <t>农业农村办非洲猪瘟防控费用</t>
  </si>
  <si>
    <t>农业农村办农产品质量安全费用</t>
  </si>
  <si>
    <t>农业农村办厕所革命费用</t>
  </si>
  <si>
    <t>农业农村办小型农田水利维修费用</t>
  </si>
  <si>
    <t>农业农村办耕地专项清理费用</t>
  </si>
  <si>
    <t>农业农村办应付款</t>
  </si>
  <si>
    <t>农业农村办生产费用</t>
  </si>
  <si>
    <t>农业农村办创森及林业投入费用</t>
  </si>
  <si>
    <t>农业农村办项目验收第三方服务费</t>
  </si>
  <si>
    <t>农业农村办森林防火带建设费用</t>
  </si>
  <si>
    <t>农业农村办服务经费</t>
  </si>
  <si>
    <t>农业农村办宣传资料制作费用</t>
  </si>
  <si>
    <t>农业农村办办公费</t>
  </si>
  <si>
    <t>农业农村办防汛抗旱费用</t>
  </si>
  <si>
    <t>村干部报酬保险及公用经费</t>
  </si>
  <si>
    <t>各村驻村辅警岗位补贴</t>
  </si>
  <si>
    <t>村级纪检委员补助</t>
  </si>
  <si>
    <t>支持中小企业发展支出</t>
  </si>
  <si>
    <t>应急办聘请专家费用</t>
  </si>
  <si>
    <t>应急办办公费</t>
  </si>
  <si>
    <t>大冶市还地桥财政所</t>
  </si>
  <si>
    <t>安保服务费</t>
  </si>
  <si>
    <t>党建文明创建档案费用</t>
  </si>
  <si>
    <t>日常资金监管工作经费</t>
  </si>
  <si>
    <t>临时人员费用</t>
  </si>
  <si>
    <t>财政所装修改造工程项目</t>
  </si>
  <si>
    <t>大冶市还地桥镇政务服务中心</t>
  </si>
  <si>
    <t>乡改人员及临时人员费用</t>
  </si>
  <si>
    <t>招聘会及服装等费用</t>
  </si>
  <si>
    <t>大冶市还地桥镇综合行政执法大队</t>
  </si>
  <si>
    <t>办公楼院内刷黑工程</t>
  </si>
  <si>
    <t>专项整治费用</t>
  </si>
  <si>
    <t>大冶市保安镇人民政府本级</t>
  </si>
  <si>
    <t>镇政府工勤人员经费</t>
  </si>
  <si>
    <t>巡逻(协警)队员劳务支出</t>
  </si>
  <si>
    <t>城投公司工作人员工资</t>
  </si>
  <si>
    <t>镇区幼儿园运转</t>
  </si>
  <si>
    <t>镇小学建设工程</t>
  </si>
  <si>
    <t>文体设备购置</t>
  </si>
  <si>
    <t>镇区文化旅游活动</t>
  </si>
  <si>
    <t>农村优秀传统民间文化保护</t>
  </si>
  <si>
    <t>文化管管理员劳支出</t>
  </si>
  <si>
    <t>文化管馆舍维修</t>
  </si>
  <si>
    <t>镇人社中心以钱养事经费</t>
  </si>
  <si>
    <t>福利院工作人员工资</t>
  </si>
  <si>
    <t>农村福利院建设工程</t>
  </si>
  <si>
    <t>房管所运转支出</t>
  </si>
  <si>
    <t>社区管理</t>
  </si>
  <si>
    <t>保安毓秀路建设工程</t>
  </si>
  <si>
    <t>大冶市保安镇综治中心及便民服务中心建设工程</t>
  </si>
  <si>
    <t>擦亮小城镇规划编制</t>
  </si>
  <si>
    <t>镇区零星工程</t>
  </si>
  <si>
    <t>大冶市保安镇金汉路道路改造工程</t>
  </si>
  <si>
    <t>保安洪山路改造工程</t>
  </si>
  <si>
    <t>镇区农村污水管网工程</t>
  </si>
  <si>
    <t>保安三元路伴读园建设工程</t>
  </si>
  <si>
    <t>保安镇区擦亮小城镇维修工程</t>
  </si>
  <si>
    <t>枣园路排水及路面硬化工程</t>
  </si>
  <si>
    <t>文明创建镇区道路标线工程</t>
  </si>
  <si>
    <t>镇区路灯电费</t>
  </si>
  <si>
    <t>樊湖大道绿化养护及景观绿化工程</t>
  </si>
  <si>
    <t>红花物业保洁及农村垃圾清运</t>
  </si>
  <si>
    <t>保安洒水车加水点建设及供电工程</t>
  </si>
  <si>
    <t>农村保洁配套资金</t>
  </si>
  <si>
    <t>农产品质量检测</t>
  </si>
  <si>
    <t>枫林村、芦嘴村新建桐沙湾人行桥项目</t>
  </si>
  <si>
    <t>保安镇农村道路建设</t>
  </si>
  <si>
    <t>基层党组织建设</t>
  </si>
  <si>
    <t>乡镇纪检委员、监察信息事务</t>
  </si>
  <si>
    <t>村级组织运转经费(地方出台)</t>
  </si>
  <si>
    <t>驻村辅警岗位补贴</t>
  </si>
  <si>
    <t>大冶市保安镇财政和农村经济经营管理所</t>
  </si>
  <si>
    <t>大冶市金山店镇人民政府本级</t>
  </si>
  <si>
    <t>政府工勤人员经费</t>
  </si>
  <si>
    <t>小车运行维护费</t>
  </si>
  <si>
    <t>纪委事务</t>
  </si>
  <si>
    <t>政协事务</t>
  </si>
  <si>
    <t>档案经费</t>
  </si>
  <si>
    <t>人大事务</t>
  </si>
  <si>
    <t>组织事务</t>
  </si>
  <si>
    <t>统计分局事务</t>
  </si>
  <si>
    <t>财政事务</t>
  </si>
  <si>
    <t>审计经费</t>
  </si>
  <si>
    <t>招商引资</t>
  </si>
  <si>
    <t>党建经费</t>
  </si>
  <si>
    <t>宣传费</t>
  </si>
  <si>
    <t>后勤中心事务</t>
  </si>
  <si>
    <t>城投事务</t>
  </si>
  <si>
    <t>特殊岗位补贴</t>
  </si>
  <si>
    <t>信访事务</t>
  </si>
  <si>
    <t>民营事务</t>
  </si>
  <si>
    <t>劳务派遣服务</t>
  </si>
  <si>
    <t>安监办事务</t>
  </si>
  <si>
    <t>中心学校事务</t>
  </si>
  <si>
    <t>文化事务</t>
  </si>
  <si>
    <t>人社事务</t>
  </si>
  <si>
    <t>民政事务</t>
  </si>
  <si>
    <t>福利院事务</t>
  </si>
  <si>
    <t>污水处理工作领导办事务</t>
  </si>
  <si>
    <t>城乡社区经费</t>
  </si>
  <si>
    <t>新村社区事务</t>
  </si>
  <si>
    <t>富民社区事务</t>
  </si>
  <si>
    <t>城建办事务</t>
  </si>
  <si>
    <t>环卫事务</t>
  </si>
  <si>
    <t>农机事务</t>
  </si>
  <si>
    <t>农技事务</t>
  </si>
  <si>
    <t>农办事务</t>
  </si>
  <si>
    <t>巩固脱贫乡村振兴经费</t>
  </si>
  <si>
    <t>基层党组织经费</t>
  </si>
  <si>
    <t>村级补助</t>
  </si>
  <si>
    <t>工业园建设投入</t>
  </si>
  <si>
    <t>地质灾害办防治事务</t>
  </si>
  <si>
    <t>大冶市金山店镇财政和农村经济经营管理所</t>
  </si>
  <si>
    <t>大冶市金山店镇统计分局</t>
  </si>
  <si>
    <t>固定资产投资</t>
  </si>
  <si>
    <t>工农畜禽统计支出</t>
  </si>
  <si>
    <t>业务调查支出</t>
  </si>
  <si>
    <t>大冶市金山店镇人力资源和社会保障服务中心</t>
  </si>
  <si>
    <t>保险工作经费支出</t>
  </si>
  <si>
    <t>日常工作经费</t>
  </si>
  <si>
    <t>人社以钱养事经费</t>
  </si>
  <si>
    <t>大冶市金山店镇退役军人服务站</t>
  </si>
  <si>
    <t>星级创建及宣传经费</t>
  </si>
  <si>
    <t>大冶市陈贵镇人民政府本级</t>
  </si>
  <si>
    <t>镇人大工作经费</t>
  </si>
  <si>
    <t>偿债准备金</t>
  </si>
  <si>
    <t>政务中心、政府原工勤人员、农技中心以钱养事人员经费</t>
  </si>
  <si>
    <t>各村人居环境支出</t>
  </si>
  <si>
    <t>政府办公设备采购费用</t>
  </si>
  <si>
    <t>代理记账及法律服务费</t>
  </si>
  <si>
    <t>预备费</t>
  </si>
  <si>
    <t>政府办公楼及宿舍楼维修费用</t>
  </si>
  <si>
    <t>各村土地流转支出</t>
  </si>
  <si>
    <t>后勤服务中心经费</t>
  </si>
  <si>
    <t>政务服务中心经费</t>
  </si>
  <si>
    <t>统计分局经费</t>
  </si>
  <si>
    <t>财政事务支出</t>
  </si>
  <si>
    <t>税务分局税收征管支出</t>
  </si>
  <si>
    <t>纪委办案、监察等经费</t>
  </si>
  <si>
    <t>马鞍山工业园平整费用</t>
  </si>
  <si>
    <t>纺织新区指挥部征地款</t>
  </si>
  <si>
    <t>招商办经费</t>
  </si>
  <si>
    <t>经发办经费</t>
  </si>
  <si>
    <t>武装部工作经费</t>
  </si>
  <si>
    <t>综治办信访、应急、法治、接访等项目支出</t>
  </si>
  <si>
    <t>综治中心采购及项目费用</t>
  </si>
  <si>
    <t>综治中心各项活动日经费</t>
  </si>
  <si>
    <t>综治中心经费</t>
  </si>
  <si>
    <t>教育工作经费</t>
  </si>
  <si>
    <t>科学技术普及工作经费</t>
  </si>
  <si>
    <t>文体中心经费</t>
  </si>
  <si>
    <t>雷山名胜风景区管理处经费</t>
  </si>
  <si>
    <t>社会事务办经费</t>
  </si>
  <si>
    <t>福利院支出</t>
  </si>
  <si>
    <t>退役军人服务站人员经费</t>
  </si>
  <si>
    <t>新卫生院装修费用</t>
  </si>
  <si>
    <t>新卫生院购买医疗器材费用</t>
  </si>
  <si>
    <t>执法大队原水利站落岗人员经费</t>
  </si>
  <si>
    <t>综合行政执法大队经费</t>
  </si>
  <si>
    <t>陈贵社区经费</t>
  </si>
  <si>
    <t>铜山口社区经费</t>
  </si>
  <si>
    <t>城建办经费</t>
  </si>
  <si>
    <t>镇城投公司经费</t>
  </si>
  <si>
    <t>马鞍山工业园建设款</t>
  </si>
  <si>
    <t>陈贵镇文化馆建设款</t>
  </si>
  <si>
    <t>集贸市场装修费用</t>
  </si>
  <si>
    <t>城管中心环境整治及基础设施建设</t>
  </si>
  <si>
    <t>城管中心人员及办公经费</t>
  </si>
  <si>
    <t>城管中心环卫费用</t>
  </si>
  <si>
    <t>兽医中心防疫业务经费</t>
  </si>
  <si>
    <t>农机中心经费</t>
  </si>
  <si>
    <t>农业农村办公室经费</t>
  </si>
  <si>
    <t>农业农村办农林水项目建设及其他专项费用</t>
  </si>
  <si>
    <t>镇乡村振兴工作经费</t>
  </si>
  <si>
    <t>村组织活动、教育培训支出</t>
  </si>
  <si>
    <t>村基层党组织建设经费</t>
  </si>
  <si>
    <t>村干部基本养老保险</t>
  </si>
  <si>
    <t>村辅警岗位补助</t>
  </si>
  <si>
    <t>各村、社区纪委、监察信息员岗位补贴</t>
  </si>
  <si>
    <t>村干部工资报酬</t>
  </si>
  <si>
    <t>对村级和集体经济组织的补助支出</t>
  </si>
  <si>
    <t>对镇内企业投入支出</t>
  </si>
  <si>
    <t>大冶市陈贵财政所</t>
  </si>
  <si>
    <t>大冶市茗山乡人民政府本级</t>
  </si>
  <si>
    <t>茗山乡行政运行经费</t>
  </si>
  <si>
    <t>茗山乡人民政府工勤人员经费</t>
  </si>
  <si>
    <t>茗山乡莲花节节庆活动经费</t>
  </si>
  <si>
    <t>茗山乡城管执法经费</t>
  </si>
  <si>
    <t>柯胡路口至古塘路口段旅游路亮化工程</t>
  </si>
  <si>
    <t>茗山乡农技中心以钱养事人员经费</t>
  </si>
  <si>
    <t>桑蚕、茶叶产业发展资金</t>
  </si>
  <si>
    <t>茗山乡乡村振兴驻村工作队工作经费</t>
  </si>
  <si>
    <t>茗山乡村级基层党组织经费</t>
  </si>
  <si>
    <t>茗山乡驻村辅警岗位补贴</t>
  </si>
  <si>
    <t>茗山乡纪检委员、监察信息员岗位补贴</t>
  </si>
  <si>
    <t>茗山乡村级运转经费(地方出台补充)</t>
  </si>
  <si>
    <t>大冶市茗山乡财政和农村经济经营管理所</t>
  </si>
  <si>
    <t>对附属单位补助支出-茗山乡财经所财政资金监管工作经费</t>
  </si>
  <si>
    <t>对附属单位补助支出-茗山乡财经所农村三资监管工作经费</t>
  </si>
  <si>
    <t>大冶市茗山乡人力资源和社会保障服务中心</t>
  </si>
  <si>
    <t>茗山乡人社中心以钱养事人员经费</t>
  </si>
  <si>
    <t>大冶市灵乡镇人民政府本级</t>
  </si>
  <si>
    <t>精准扶贫工作队工作经费</t>
  </si>
  <si>
    <t>大冶市2022年驻村辅警岗位补贴</t>
  </si>
  <si>
    <t>政府七大办运转、日常维护经费</t>
  </si>
  <si>
    <t>大冶市2022村(社区)纪检委员、监察信息员岗位补贴</t>
  </si>
  <si>
    <t>灵乡园区招商引资项目</t>
  </si>
  <si>
    <t>乡镇畜牧防疫专项业务费</t>
  </si>
  <si>
    <t>乡村生态环境保护</t>
  </si>
  <si>
    <t>大冶市2022年乡镇社区经费</t>
  </si>
  <si>
    <t>镇区基础设施维修</t>
  </si>
  <si>
    <t>镇区环境卫生服务</t>
  </si>
  <si>
    <t>乡村道路建设</t>
  </si>
  <si>
    <t>大冶市2022年农村公益事业建设奖补资金</t>
  </si>
  <si>
    <t>大冶市2022村级组织运转地方出台政策</t>
  </si>
  <si>
    <t>大冶市2022年村集体经济发展试点资金</t>
  </si>
  <si>
    <t>大冶市2022村级组织运转经费</t>
  </si>
  <si>
    <t>2022年乡镇专职消防队经费</t>
  </si>
  <si>
    <t>大冶市灵乡财政所</t>
  </si>
  <si>
    <t>乡镇财政资金监管工作经费</t>
  </si>
  <si>
    <t>大冶市灵乡镇综合行政执法大队</t>
  </si>
  <si>
    <t>执法运行经费</t>
  </si>
  <si>
    <t>大冶市金牛镇人民政府本级</t>
  </si>
  <si>
    <t>计算机和电子电器设备维护</t>
  </si>
  <si>
    <t>会议培训支出</t>
  </si>
  <si>
    <t>代理记账服务劳务费</t>
  </si>
  <si>
    <t>政府新建职工宿舍房</t>
  </si>
  <si>
    <t>宣传广告支出</t>
  </si>
  <si>
    <t>政府聘用人员劳务费</t>
  </si>
  <si>
    <t>印刷业务支出</t>
  </si>
  <si>
    <t>政府办公楼及附属楼墙面水电维修</t>
  </si>
  <si>
    <t>日常办公设备耗材购置</t>
  </si>
  <si>
    <t>政府招商引资工作经费</t>
  </si>
  <si>
    <t>法律服务支出</t>
  </si>
  <si>
    <t>人社中心工勤人员经费</t>
  </si>
  <si>
    <t>2022年乡镇社区经费</t>
  </si>
  <si>
    <t>园林绿化工程</t>
  </si>
  <si>
    <t>公益设施建设</t>
  </si>
  <si>
    <t>环卫车辆维修保养加油及保险费用</t>
  </si>
  <si>
    <t>环卫保洁员劳务费支出</t>
  </si>
  <si>
    <t>工程勘测、设计与监理费用</t>
  </si>
  <si>
    <t>农技质检员工作经费</t>
  </si>
  <si>
    <t>镇级乡村振兴工作队经费</t>
  </si>
  <si>
    <t>2022年村(社区)纪检委员、监察信息员岗位补贴</t>
  </si>
  <si>
    <t>2022年村级组织运转经费(地方出台)</t>
  </si>
  <si>
    <t>2022年村级组织运转经费(省保障范围)</t>
  </si>
  <si>
    <t>2022年驻村辅警岗位补贴</t>
  </si>
  <si>
    <t>聘用消防人员劳务费</t>
  </si>
  <si>
    <t>自然灾害防治经费</t>
  </si>
  <si>
    <t>大冶市金牛镇财政和农村经济经营管理所</t>
  </si>
  <si>
    <t>大冶市刘仁八镇人民政府本级</t>
  </si>
  <si>
    <t>办公设备采购及维修</t>
  </si>
  <si>
    <t>公务用车运行维护</t>
  </si>
  <si>
    <t>办公基础设施整修</t>
  </si>
  <si>
    <t>深化网络运行及维护</t>
  </si>
  <si>
    <t>法律服务</t>
  </si>
  <si>
    <t>政府劳务派遣</t>
  </si>
  <si>
    <t>公共停车场建设</t>
  </si>
  <si>
    <t>农技服务中心以钱养事经费</t>
  </si>
  <si>
    <t>农村公益性服务“以钱养事”补助</t>
  </si>
  <si>
    <t>沟渠、塘堰、桥梁建设</t>
  </si>
  <si>
    <t>造林及防火线建设</t>
  </si>
  <si>
    <t>乡村治理基础设施建设</t>
  </si>
  <si>
    <t>村级公益事业“一事一议”财政奖补</t>
  </si>
  <si>
    <t>纪检委员、监察信息员岗位补贴</t>
  </si>
  <si>
    <t>大冶市刘仁八镇财政和农村经济经营管理所</t>
  </si>
  <si>
    <t>大冶市刘仁八镇人力资源和社会保障服务中心</t>
  </si>
  <si>
    <t>人社中心以钱养事经费</t>
  </si>
  <si>
    <t>大冶市殷祖镇人民政府本级</t>
  </si>
  <si>
    <t>工勤人员工资及农机中心以钱养事人员经费</t>
  </si>
  <si>
    <t>劳务派遣人员工资</t>
  </si>
  <si>
    <t>代理费、顾问费</t>
  </si>
  <si>
    <t>日常运转支出</t>
  </si>
  <si>
    <t>维稳经费</t>
  </si>
  <si>
    <t>防疫支出及卫计经费</t>
  </si>
  <si>
    <t>社区经费</t>
  </si>
  <si>
    <t>城镇建设经费</t>
  </si>
  <si>
    <t>保安及保洁支出</t>
  </si>
  <si>
    <t>以钱养事单位工作经费</t>
  </si>
  <si>
    <t>省驻镇工作队经费</t>
  </si>
  <si>
    <t>乡村振兴建设经费</t>
  </si>
  <si>
    <t>村社区纪检委员、监察信息员岗位补贴</t>
  </si>
  <si>
    <t>驻村辅警经费</t>
  </si>
  <si>
    <t>村级组织运转经费</t>
  </si>
  <si>
    <t>村级组织运转经费地方出台</t>
  </si>
  <si>
    <t>防汛工作经费</t>
  </si>
  <si>
    <t>文化旅游、建设红色乡镇、美丽乡村经费</t>
  </si>
  <si>
    <t>一事一议支出</t>
  </si>
  <si>
    <t>乡镇协警工作经费</t>
  </si>
  <si>
    <t>消防、防火经费</t>
  </si>
  <si>
    <t>大冶市殷祖镇财政和农村经济经营管理所</t>
  </si>
  <si>
    <t>大冶市殷祖镇人力资源和社会保障服务中心</t>
  </si>
  <si>
    <t>人社中心以钱养事人员经费</t>
  </si>
  <si>
    <t>大冶市金湖街道办事处本级</t>
  </si>
  <si>
    <t>办公耗材经费</t>
  </si>
  <si>
    <t>办公经费</t>
  </si>
  <si>
    <t>街办、党群中心、农机“以钱养事”经费</t>
  </si>
  <si>
    <t>街办维修经费</t>
  </si>
  <si>
    <t>马叫综合体项目征地及遗留问题支出</t>
  </si>
  <si>
    <t>新冶特钢征地拆迁</t>
  </si>
  <si>
    <t>城市基础设施配套费奖补资金</t>
  </si>
  <si>
    <t>商贸事物经费</t>
  </si>
  <si>
    <t>新建档案馆</t>
  </si>
  <si>
    <t>宣传经费</t>
  </si>
  <si>
    <t>城市社区经费</t>
  </si>
  <si>
    <t>金湖生态园管护</t>
  </si>
  <si>
    <t>碧桂园湿地公园管护</t>
  </si>
  <si>
    <t>余修齐公园管护</t>
  </si>
  <si>
    <t>非金属产业园独立工矿区建设</t>
  </si>
  <si>
    <t>乡村振兴</t>
  </si>
  <si>
    <t>植树造林</t>
  </si>
  <si>
    <t>林业虫害防治</t>
  </si>
  <si>
    <t>林业防火</t>
  </si>
  <si>
    <t>防汛经费</t>
  </si>
  <si>
    <t>抗旱经费</t>
  </si>
  <si>
    <t>水利工作</t>
  </si>
  <si>
    <t>河湖长制</t>
  </si>
  <si>
    <t>其他扶贫</t>
  </si>
  <si>
    <t>大冶市金湖街道财政所</t>
  </si>
  <si>
    <t>大冶市金湖街道综合执法中心</t>
  </si>
  <si>
    <t>城管“以钱养事”车辆及人员经费</t>
  </si>
  <si>
    <t>大冶市五标段环卫市场化作业服务项目</t>
  </si>
  <si>
    <t>农村环卫市场化服务</t>
  </si>
  <si>
    <t>城区绿化管护</t>
  </si>
  <si>
    <t>环卫作业(四条主干道)</t>
  </si>
  <si>
    <t>大冶市大箕铺镇人民政府本级</t>
  </si>
  <si>
    <t>委托代理第三方劳务支出</t>
  </si>
  <si>
    <t>政府预备费资金</t>
  </si>
  <si>
    <t>镇政府办公场所维修整改</t>
  </si>
  <si>
    <t>教育部门纪伟芳贫困补助</t>
  </si>
  <si>
    <t>对全镇各部门单位工作经费</t>
  </si>
  <si>
    <t>工勤改制人员</t>
  </si>
  <si>
    <t>大箕铺镇财政所院内刷黑项目建设</t>
  </si>
  <si>
    <t>安全生产监管支出</t>
  </si>
  <si>
    <t>大箕铺镇巡逻队、消防站劳务派遣等经费</t>
  </si>
  <si>
    <t>乡村观光旅游亮工程</t>
  </si>
  <si>
    <t>城管执法</t>
  </si>
  <si>
    <t>大箕铺镇社区管理支出</t>
  </si>
  <si>
    <t>美丽乡村建设</t>
  </si>
  <si>
    <t>全镇环卫保洁</t>
  </si>
  <si>
    <t>农产品质量安全以钱养事</t>
  </si>
  <si>
    <t>防汛抗旱森林防火等支出</t>
  </si>
  <si>
    <t>扶贫工作经费</t>
  </si>
  <si>
    <t>村纪检委员、监察信息员岗位补贴</t>
  </si>
  <si>
    <t>村民委员会和村党支部运转工作经费</t>
  </si>
  <si>
    <t>对村级考核绩效支出</t>
  </si>
  <si>
    <t>支持地方企业发展建设</t>
  </si>
  <si>
    <t>大冶市大箕铺镇财政和农村经济经营管理所</t>
  </si>
  <si>
    <t>财政所财政资监管工作经费</t>
  </si>
  <si>
    <t>财政所农村三资监管工作经费</t>
  </si>
  <si>
    <t>大冶市大箕铺镇人力资源和社会保障服务中心</t>
  </si>
  <si>
    <t>以钱养事</t>
  </si>
  <si>
    <t>大冶市东岳路街道办事处本级</t>
  </si>
  <si>
    <t>信访维稳支出</t>
  </si>
  <si>
    <t>重点工程办支出</t>
  </si>
  <si>
    <t>科技支出</t>
  </si>
  <si>
    <t>烈士彭志龙之子彭方凯每年财拨经费</t>
  </si>
  <si>
    <t>办事处设备购置维修费</t>
  </si>
  <si>
    <t>人武专项支出</t>
  </si>
  <si>
    <t>市财政承担的以钱养事经费</t>
  </si>
  <si>
    <t>老龄关心下一代工作经费</t>
  </si>
  <si>
    <t>代理费</t>
  </si>
  <si>
    <t>财政事业投入</t>
  </si>
  <si>
    <t>纪检专项支出</t>
  </si>
  <si>
    <t>2022年社区纪检委员、监察信息员岗位补贴</t>
  </si>
  <si>
    <t>招商引资工作经费</t>
  </si>
  <si>
    <t>工会工作经费</t>
  </si>
  <si>
    <t>群团工作经费</t>
  </si>
  <si>
    <t>组织建设工作经费</t>
  </si>
  <si>
    <t>统战工作经费</t>
  </si>
  <si>
    <t>辅警和保安服务费</t>
  </si>
  <si>
    <t>教育支出</t>
  </si>
  <si>
    <t>宣传文化工作经费</t>
  </si>
  <si>
    <t>社会事务办工作经费</t>
  </si>
  <si>
    <t>疫情防控支出</t>
  </si>
  <si>
    <t>卫计支出</t>
  </si>
  <si>
    <t>市财政承担的城管执法人员经费及小车经费</t>
  </si>
  <si>
    <t>2022年城市社区经费</t>
  </si>
  <si>
    <t>社区建设</t>
  </si>
  <si>
    <t>创建专项支出</t>
  </si>
  <si>
    <t>防汛抗旱专项支出</t>
  </si>
  <si>
    <t>大冶市东岳路街道财政所</t>
  </si>
  <si>
    <t>黄石大冶湖高新技术产业开发区管理委员会本级</t>
  </si>
  <si>
    <t>审计业务费</t>
  </si>
  <si>
    <t>纪检、监察信息员岗位补贴</t>
  </si>
  <si>
    <t>后勤保障工作</t>
  </si>
  <si>
    <t>大型修缮经费</t>
  </si>
  <si>
    <t>物业管理费</t>
  </si>
  <si>
    <t>城乡一体化供水工程</t>
  </si>
  <si>
    <t>综合治理经费</t>
  </si>
  <si>
    <t>公车司机费用</t>
  </si>
  <si>
    <t>代理记账服务</t>
  </si>
  <si>
    <t>公安工作经费</t>
  </si>
  <si>
    <t>安全生产经费</t>
  </si>
  <si>
    <t>科研支持经费</t>
  </si>
  <si>
    <t>电影免费放映补贴</t>
  </si>
  <si>
    <t>群众文化活动经费</t>
  </si>
  <si>
    <t>农技、人社以钱养事经费</t>
  </si>
  <si>
    <t>就业帮扶经费</t>
  </si>
  <si>
    <t>其他扶贫支出</t>
  </si>
  <si>
    <t>“春风行动”招聘会活动</t>
  </si>
  <si>
    <t>医疗卫生工作经费</t>
  </si>
  <si>
    <t>节能环保</t>
  </si>
  <si>
    <t>城管大队以钱养事经费</t>
  </si>
  <si>
    <t>社区建设费</t>
  </si>
  <si>
    <t>社区财拨经费</t>
  </si>
  <si>
    <t>文明卫生创建经费</t>
  </si>
  <si>
    <t>城乡社区环境卫生经费</t>
  </si>
  <si>
    <t>城市建设管理经费</t>
  </si>
  <si>
    <t>城乡社区规划与管理</t>
  </si>
  <si>
    <t>公路建设</t>
  </si>
  <si>
    <t>支持农业发展经费</t>
  </si>
  <si>
    <t>水利工作经费</t>
  </si>
  <si>
    <t>河湖长制工作经费</t>
  </si>
  <si>
    <t>村级转移支付</t>
  </si>
  <si>
    <t>商贸事务经费</t>
  </si>
  <si>
    <t>城市基础设施配套费奖励资金</t>
  </si>
  <si>
    <t>个人所得税奖励资金</t>
  </si>
  <si>
    <t>支持中小企业发展和管理支出</t>
  </si>
  <si>
    <t>新增地方财力贡献奖励资金</t>
  </si>
  <si>
    <t>新增固定资产投资奖励补助资金</t>
  </si>
  <si>
    <t>应急管理支出</t>
  </si>
  <si>
    <t>森林防火工作经费</t>
  </si>
  <si>
    <t>大冶市经济技术开发区财经分局</t>
  </si>
  <si>
    <t>东风农场管理区</t>
  </si>
  <si>
    <t>大冶市东风农场管理区本级</t>
  </si>
  <si>
    <t>农场职工医疗保险</t>
  </si>
  <si>
    <t>农场日常开支运转</t>
  </si>
  <si>
    <t>其他污水处理支出费用</t>
  </si>
  <si>
    <t>城管运转经费</t>
  </si>
  <si>
    <t>社区事务支出</t>
  </si>
  <si>
    <t>农村水利</t>
  </si>
  <si>
    <t>对村委会和村党支部的补助</t>
  </si>
  <si>
    <t>大冶市东风农场管理区财政和农村经济经营管理所</t>
  </si>
  <si>
    <t>889</t>
  </si>
  <si>
    <t>向上争取经费</t>
  </si>
  <si>
    <t>一次性抚恤金</t>
  </si>
  <si>
    <t>武黄城际铁路补亏</t>
  </si>
  <si>
    <t>大冶北至上海虹桥列车费用</t>
  </si>
  <si>
    <t>援助阳新等地区支出</t>
  </si>
  <si>
    <t>预留政策性调资、增资</t>
  </si>
  <si>
    <t>收回2019年及以前年度上级转移支付存量资金继续实施项目</t>
  </si>
  <si>
    <t>2022年黄石转贷利息</t>
  </si>
  <si>
    <t>2022年一般债券利息</t>
  </si>
  <si>
    <t>2022年一般债券发行费</t>
  </si>
  <si>
    <t>人民银行信用环境建设经费</t>
  </si>
  <si>
    <t>人民银行事业运行经费</t>
  </si>
  <si>
    <t>光伏发电市级电价补助</t>
  </si>
  <si>
    <t>路灯维护管理经费</t>
  </si>
  <si>
    <t>污水处理费</t>
  </si>
  <si>
    <t>人防易地建设费</t>
  </si>
  <si>
    <t>建筑行业管理工作经费</t>
  </si>
  <si>
    <t>2022年市政府重点工程</t>
  </si>
  <si>
    <t>城市破损路面维修</t>
  </si>
  <si>
    <t>公汽公司政策性亏损补贴</t>
  </si>
  <si>
    <t>2021年老年人免费乘车、学生半价补贴</t>
  </si>
  <si>
    <t>第三方技术服务费</t>
  </si>
  <si>
    <t>政府投资项目审计咨询服务</t>
  </si>
  <si>
    <t>维稳救助专项资金</t>
  </si>
  <si>
    <t>检察院“以钱养事”人员工作经费</t>
  </si>
  <si>
    <t>法院劳务派遣辅助人员经费</t>
  </si>
  <si>
    <t>精神文明建设专项经费</t>
  </si>
  <si>
    <t>2022年宣传文化激励资金</t>
  </si>
  <si>
    <t>东风煤矿教师退休教师工资</t>
  </si>
  <si>
    <t>比较绩效提标及民师、代课教师增资</t>
  </si>
  <si>
    <t>婚俗改革</t>
  </si>
  <si>
    <t>军队离休干部津补贴</t>
  </si>
  <si>
    <t>农村福利院运转经费</t>
  </si>
  <si>
    <t>残疾人精准扶贫康复</t>
  </si>
  <si>
    <t>城乡居民养老保险本级配套</t>
  </si>
  <si>
    <t>精准扶贫、重残对象医疗费财政代缴</t>
  </si>
  <si>
    <t>基本公共卫生服务经费</t>
  </si>
  <si>
    <t>结核病防治经费</t>
  </si>
  <si>
    <t>精神病患者治疗及监护以奖代补经费</t>
  </si>
  <si>
    <t>疾病应急救助资金</t>
  </si>
  <si>
    <t>突发公共卫生应急处置经费</t>
  </si>
  <si>
    <t>十二项利益导向</t>
  </si>
  <si>
    <t>副县级医疗补助</t>
  </si>
  <si>
    <t>城乡居民医疗保险本级配套</t>
  </si>
  <si>
    <t>53年退伍人员医疗(残军)</t>
  </si>
  <si>
    <t>2022年市委一号文</t>
  </si>
  <si>
    <t>2022年气象中央编制人员地方改革性及奖励补贴经费</t>
  </si>
  <si>
    <t>2022年市直部门招商引资经费</t>
  </si>
  <si>
    <t>商贸业发展专项资金</t>
  </si>
  <si>
    <t>四元民生保险保费补贴</t>
  </si>
  <si>
    <t>应用技术研究与开专项资金</t>
  </si>
  <si>
    <t>农业保险保费补贴</t>
  </si>
  <si>
    <t>创业担保贷款贴息</t>
  </si>
  <si>
    <t>创业担保贷款担保费</t>
  </si>
  <si>
    <t>2021年风险补偿金</t>
  </si>
  <si>
    <t>注册资本金</t>
  </si>
  <si>
    <t>劲牌公司打假维权专项经费</t>
  </si>
  <si>
    <t>3S智慧型农业项目先征费及其他</t>
  </si>
  <si>
    <t>外国政府借款付息</t>
  </si>
  <si>
    <t>国际金融组织借款付息</t>
  </si>
  <si>
    <t>大冶湖内湖、保安湖排污口排查工作经费</t>
  </si>
  <si>
    <t>制服经费</t>
  </si>
  <si>
    <t>三山湖排污口排查工作经费</t>
  </si>
  <si>
    <t>大冶大气环境质量监测能力建设项目(一期)运维费</t>
  </si>
  <si>
    <t>三湖同治编制尾款</t>
  </si>
  <si>
    <t>突发地质灾害治理资金</t>
  </si>
  <si>
    <t>国有企业职教幼教退休教师生活补贴</t>
  </si>
  <si>
    <t>支持汽车产业发展资金</t>
  </si>
  <si>
    <t>大冶市农村综合改革领导小组办公室</t>
  </si>
  <si>
    <t>农村公益事业建设</t>
  </si>
  <si>
    <t>农村公益性服务'以钱养事"乡改人员养老保险““事企差””</t>
  </si>
  <si>
    <t>农村公益性服务'以钱养事"本级服务费</t>
  </si>
  <si>
    <t>村级新型集体经济发展试点</t>
  </si>
  <si>
    <t>上年本级结转</t>
  </si>
  <si>
    <t>上年上级结转</t>
  </si>
  <si>
    <t>上级转移支付</t>
  </si>
  <si>
    <t>收         入</t>
  </si>
  <si>
    <t>支                          出</t>
  </si>
  <si>
    <t>项目（按支出功能分类）</t>
  </si>
  <si>
    <t>财政拨款（补助）</t>
  </si>
  <si>
    <t>纳入预算管理的
非收拨款</t>
  </si>
  <si>
    <t>一、一般公共预算财政拨款收入</t>
  </si>
  <si>
    <t>201一般公共服务支出</t>
  </si>
  <si>
    <t>支出类别分类</t>
  </si>
  <si>
    <t>204公共安全支出</t>
  </si>
  <si>
    <t>一、人员类项目支出</t>
  </si>
  <si>
    <t>205教育支出</t>
  </si>
  <si>
    <t xml:space="preserve">    工资福利支出</t>
  </si>
  <si>
    <t>206科学技术支出</t>
  </si>
  <si>
    <t xml:space="preserve">    对个人和家庭的补助</t>
  </si>
  <si>
    <t>207文化旅游体育与传媒支出</t>
  </si>
  <si>
    <t>二、运转类项目支出</t>
  </si>
  <si>
    <t>208社会保障和就业支出</t>
  </si>
  <si>
    <t xml:space="preserve">    公用经费项目支出</t>
  </si>
  <si>
    <t>210卫生健康支出</t>
  </si>
  <si>
    <t xml:space="preserve">    其他运转类项目支出</t>
  </si>
  <si>
    <t>211节能环保支出</t>
  </si>
  <si>
    <t>三、特定目标类项目支出</t>
  </si>
  <si>
    <t>212城乡社区支出</t>
  </si>
  <si>
    <t xml:space="preserve">    本级支出项目</t>
  </si>
  <si>
    <t>213农林水支出</t>
  </si>
  <si>
    <t xml:space="preserve">    转移性支出项目</t>
  </si>
  <si>
    <t>214交通运输支出</t>
  </si>
  <si>
    <t>215资源勘探信息等支出</t>
  </si>
  <si>
    <t>部门预算支出经济分类</t>
  </si>
  <si>
    <t>216商业服务业等支出</t>
  </si>
  <si>
    <t>301工资福利支出</t>
  </si>
  <si>
    <t>217金融支出</t>
  </si>
  <si>
    <t>302商品和服务支出</t>
  </si>
  <si>
    <t>219援助其他地区支出</t>
  </si>
  <si>
    <t>303对个人和家庭的补助</t>
  </si>
  <si>
    <t>220自然资源海洋气象等支出</t>
  </si>
  <si>
    <t>307债务利息及费用支出</t>
  </si>
  <si>
    <t>221住房保障支出</t>
  </si>
  <si>
    <t>309资本性支出(基建)</t>
  </si>
  <si>
    <t>222粮油物资储备支出</t>
  </si>
  <si>
    <t>310资本性支出</t>
  </si>
  <si>
    <t>224灾害防治及应急管理支出</t>
  </si>
  <si>
    <t>311对企业补助(基建)</t>
  </si>
  <si>
    <t>227预备费</t>
  </si>
  <si>
    <t>312对企业补助</t>
  </si>
  <si>
    <t>229其他支出</t>
  </si>
  <si>
    <t>313对社会保障基金补助</t>
  </si>
  <si>
    <t>232债务付息支出</t>
  </si>
  <si>
    <t>399其他支出</t>
  </si>
  <si>
    <t>233债务发行费用支出</t>
  </si>
  <si>
    <t>本年收入合计</t>
  </si>
  <si>
    <t>本年支出合计</t>
  </si>
  <si>
    <t>单位名称（简称）</t>
  </si>
  <si>
    <t>人员类
项目支出</t>
  </si>
  <si>
    <t>运转类项目支出</t>
  </si>
  <si>
    <t>特定目标类
项目支出</t>
  </si>
  <si>
    <t>公用经费类
项目支出</t>
  </si>
  <si>
    <t>其他运转类
项目支出</t>
  </si>
  <si>
    <t>代编预算合计</t>
  </si>
  <si>
    <t>功能
科目
编码</t>
  </si>
  <si>
    <t>功能科目名称</t>
  </si>
  <si>
    <t>公用经费
项目支出</t>
  </si>
  <si>
    <t>201</t>
  </si>
  <si>
    <t>一般公共服务支出</t>
  </si>
  <si>
    <t>　人大事务</t>
  </si>
  <si>
    <t>　　行政运行</t>
  </si>
  <si>
    <t>　　一般行政管理事务</t>
  </si>
  <si>
    <t>　　人大会议</t>
  </si>
  <si>
    <t>　　代表工作</t>
  </si>
  <si>
    <t>　　其他人大事务支出</t>
  </si>
  <si>
    <t>　政协事务</t>
  </si>
  <si>
    <t>　　其他政协事务支出</t>
  </si>
  <si>
    <t>　政府办公厅（室）及相关机构事务</t>
  </si>
  <si>
    <t>　　信访事务</t>
  </si>
  <si>
    <t>　　事业运行</t>
  </si>
  <si>
    <t>　　其他政府办公厅（室）及相关机构事务支出</t>
  </si>
  <si>
    <t>　发展与改革事务</t>
  </si>
  <si>
    <t>　　其他发展与改革事务支出</t>
  </si>
  <si>
    <t>　统计信息事务</t>
  </si>
  <si>
    <t>　　统计管理</t>
  </si>
  <si>
    <t>　　专项普查活动</t>
  </si>
  <si>
    <t>　　其他统计信息事务支出</t>
  </si>
  <si>
    <t>　财政事务</t>
  </si>
  <si>
    <t>　　财政国库业务</t>
  </si>
  <si>
    <t>　　财政委托业务支出</t>
  </si>
  <si>
    <t>　　其他财政事务支出</t>
  </si>
  <si>
    <t>　税收事务</t>
  </si>
  <si>
    <t>　　其他税收事务支出</t>
  </si>
  <si>
    <t>　审计事务</t>
  </si>
  <si>
    <t>　　审计业务</t>
  </si>
  <si>
    <t>　　信息化建设</t>
  </si>
  <si>
    <t>　　其他审计事务支出</t>
  </si>
  <si>
    <t>　纪检监察事务</t>
  </si>
  <si>
    <t>　　其他纪检监察事务支出</t>
  </si>
  <si>
    <t>　商贸事务</t>
  </si>
  <si>
    <t>　　招商引资</t>
  </si>
  <si>
    <t>　　其他商贸事务支出</t>
  </si>
  <si>
    <t>　档案事务</t>
  </si>
  <si>
    <t>　　档案馆</t>
  </si>
  <si>
    <t>　　其他档案事务支出</t>
  </si>
  <si>
    <t>　民主党派及工商联事务</t>
  </si>
  <si>
    <t>　　其他民主党派及工商联事务支出</t>
  </si>
  <si>
    <t>　群众团体事务</t>
  </si>
  <si>
    <t>　　工会事务</t>
  </si>
  <si>
    <t>　　其他群众团体事务支出</t>
  </si>
  <si>
    <t>　党委办公厅（室）及相关机构事务</t>
  </si>
  <si>
    <t>　　其他党委办公厅（室）及相关机构事务支出</t>
  </si>
  <si>
    <t>　组织事务</t>
  </si>
  <si>
    <t>　　其他组织事务支出</t>
  </si>
  <si>
    <t>　宣传事务</t>
  </si>
  <si>
    <t>　　宣传管理</t>
  </si>
  <si>
    <t>　　其他宣传事务支出</t>
  </si>
  <si>
    <t>　统战事务</t>
  </si>
  <si>
    <t>　　其他统战事务支出</t>
  </si>
  <si>
    <t>　其他共产党事务支出</t>
  </si>
  <si>
    <t>　　其他共产党事务支出</t>
  </si>
  <si>
    <t>　市场监督管理事务</t>
  </si>
  <si>
    <t>　　市场秩序执法</t>
  </si>
  <si>
    <t>　　药品事务</t>
  </si>
  <si>
    <t>　　食品安全监管</t>
  </si>
  <si>
    <t>　　其他市场监督管理事务</t>
  </si>
  <si>
    <t>　其他一般公共服务支出</t>
  </si>
  <si>
    <t>　　其他一般公共服务支出</t>
  </si>
  <si>
    <t>204</t>
  </si>
  <si>
    <t>公共安全支出</t>
  </si>
  <si>
    <t>　武装警察部队</t>
  </si>
  <si>
    <t>　　武装警察部队</t>
  </si>
  <si>
    <t>　公安</t>
  </si>
  <si>
    <t>　　执法办案</t>
  </si>
  <si>
    <t>　　其他公安支出</t>
  </si>
  <si>
    <t>　检察</t>
  </si>
  <si>
    <t>　　其他检察支出</t>
  </si>
  <si>
    <t>　法院</t>
  </si>
  <si>
    <t>　　其他法院支出</t>
  </si>
  <si>
    <t>　司法</t>
  </si>
  <si>
    <t>　　普法宣传</t>
  </si>
  <si>
    <t>　　公共法律服务</t>
  </si>
  <si>
    <t>　　社区矫正</t>
  </si>
  <si>
    <t>　　法治建设</t>
  </si>
  <si>
    <t>　　其他司法支出</t>
  </si>
  <si>
    <t>　其他公共安全支出</t>
  </si>
  <si>
    <t>　　其他公共安全支出</t>
  </si>
  <si>
    <t>205</t>
  </si>
  <si>
    <t>　教育管理事务</t>
  </si>
  <si>
    <t>　　其他教育管理事务支出</t>
  </si>
  <si>
    <t>　普通教育</t>
  </si>
  <si>
    <t>　　学前教育</t>
  </si>
  <si>
    <t>　　小学教育</t>
  </si>
  <si>
    <t>　　初中教育</t>
  </si>
  <si>
    <t>　　高中教育</t>
  </si>
  <si>
    <t>　　其他普通教育支出</t>
  </si>
  <si>
    <t>　职业教育</t>
  </si>
  <si>
    <t>　　中等职业教育</t>
  </si>
  <si>
    <t>　特殊教育</t>
  </si>
  <si>
    <t>　　特殊学校教育</t>
  </si>
  <si>
    <t>　　其他特殊教育支出</t>
  </si>
  <si>
    <t>　进修及培训</t>
  </si>
  <si>
    <t>　　干部教育</t>
  </si>
  <si>
    <t>　教育费附加安排的支出</t>
  </si>
  <si>
    <t>　　其他教育费附加安排的支出</t>
  </si>
  <si>
    <t>　其他教育支出</t>
  </si>
  <si>
    <t>　　其他教育支出</t>
  </si>
  <si>
    <t>206</t>
  </si>
  <si>
    <t>科学技术支出</t>
  </si>
  <si>
    <t>　科学技术管理事务</t>
  </si>
  <si>
    <t>　　其他科学技术管理事务支出</t>
  </si>
  <si>
    <t>　科技条件与服务</t>
  </si>
  <si>
    <t>　　机构运行</t>
  </si>
  <si>
    <t>　　其他科技条件与服务支出</t>
  </si>
  <si>
    <t>　科学技术普及</t>
  </si>
  <si>
    <t>　　科普活动</t>
  </si>
  <si>
    <t>　其他科学技术支出</t>
  </si>
  <si>
    <t>　　其他科学技术支出</t>
  </si>
  <si>
    <t>207</t>
  </si>
  <si>
    <t>文化旅游体育与传媒支出</t>
  </si>
  <si>
    <t>　文化和旅游</t>
  </si>
  <si>
    <t>　　图书馆</t>
  </si>
  <si>
    <t>　　艺术表演场所</t>
  </si>
  <si>
    <t>　　文化活动</t>
  </si>
  <si>
    <t>　　群众文化</t>
  </si>
  <si>
    <t>　　文化创作与保护</t>
  </si>
  <si>
    <t>　　文化和旅游市场管理</t>
  </si>
  <si>
    <t>　　其他文化和旅游支出</t>
  </si>
  <si>
    <t>　文物</t>
  </si>
  <si>
    <t>　　文物保护</t>
  </si>
  <si>
    <t>　　博物馆</t>
  </si>
  <si>
    <t>　体育</t>
  </si>
  <si>
    <t>　　群众体育</t>
  </si>
  <si>
    <t>　广播电视</t>
  </si>
  <si>
    <t>　　其他广播电视支出</t>
  </si>
  <si>
    <t>　其他文化旅游体育与传媒支出</t>
  </si>
  <si>
    <t>　　其他文化旅游体育与传媒支出</t>
  </si>
  <si>
    <t>208</t>
  </si>
  <si>
    <t>社会保障和就业支出</t>
  </si>
  <si>
    <t>　人力资源和社会保障管理事务</t>
  </si>
  <si>
    <t>　　就业管理事务</t>
  </si>
  <si>
    <t>　　社会保险经办机构</t>
  </si>
  <si>
    <t>　　其他人力资源和社会保障管理事务支出</t>
  </si>
  <si>
    <t>　民政管理事务</t>
  </si>
  <si>
    <t>　　社会组织管理</t>
  </si>
  <si>
    <t>　　行政区划和地名管理</t>
  </si>
  <si>
    <t>　　其他民政管理事务支出</t>
  </si>
  <si>
    <t>　行政事业单位养老支出</t>
  </si>
  <si>
    <t>　　对机关事业单位基本养老保险基金的补助</t>
  </si>
  <si>
    <t>　就业补助</t>
  </si>
  <si>
    <t>　　其他就业补助支出</t>
  </si>
  <si>
    <t>　抚恤</t>
  </si>
  <si>
    <t>　　死亡抚恤</t>
  </si>
  <si>
    <t>　　在乡复员、退伍军人生活补助</t>
  </si>
  <si>
    <t>　　义务兵优待</t>
  </si>
  <si>
    <t>　　其他优抚支出</t>
  </si>
  <si>
    <t>　退役安置</t>
  </si>
  <si>
    <t>　　退役士兵安置</t>
  </si>
  <si>
    <t>　　军队移交政府的离退休人员安置</t>
  </si>
  <si>
    <t>　　军队转业干部安置</t>
  </si>
  <si>
    <t>　社会福利</t>
  </si>
  <si>
    <t>　　儿童福利</t>
  </si>
  <si>
    <t>　　老年福利</t>
  </si>
  <si>
    <t>　　殡葬</t>
  </si>
  <si>
    <t>　　社会福利事业单位</t>
  </si>
  <si>
    <t>　　养老服务</t>
  </si>
  <si>
    <t>　　其他社会福利支出</t>
  </si>
  <si>
    <t>　残疾人事业</t>
  </si>
  <si>
    <t>　　残疾人康复</t>
  </si>
  <si>
    <t>　　残疾人生活和护理补贴</t>
  </si>
  <si>
    <t>　　其他残疾人事业支出</t>
  </si>
  <si>
    <t>　红十字事业</t>
  </si>
  <si>
    <t>　　其他红十字事业支出</t>
  </si>
  <si>
    <t>　最低生活保障</t>
  </si>
  <si>
    <t>　　城市最低生活保障金支出</t>
  </si>
  <si>
    <t>　　农村最低生活保障金支出</t>
  </si>
  <si>
    <t>　临时救助</t>
  </si>
  <si>
    <t>　　临时救助支出</t>
  </si>
  <si>
    <t>　　流浪乞讨人员救助支出</t>
  </si>
  <si>
    <t>　特困人员救助供养</t>
  </si>
  <si>
    <t>　　农村特困人员救助供养支出</t>
  </si>
  <si>
    <t>　其他生活救助</t>
  </si>
  <si>
    <t>　　其他农村生活救助</t>
  </si>
  <si>
    <t>　财政对基本养老保险基金的补助</t>
  </si>
  <si>
    <t>　　财政对城乡居民基本养老保险基金的补助</t>
  </si>
  <si>
    <t>　退役军人管理事务</t>
  </si>
  <si>
    <t>　　其他退役军人事务管理支出</t>
  </si>
  <si>
    <t>　财政代缴社会保险费支出</t>
  </si>
  <si>
    <t>　　财政代缴城乡居民基本养老保险费支出</t>
  </si>
  <si>
    <t>　　财政代缴其他社会保险费支出</t>
  </si>
  <si>
    <t>　其他社会保障和就业支出</t>
  </si>
  <si>
    <t>　　其他社会保障和就业支出</t>
  </si>
  <si>
    <t>210</t>
  </si>
  <si>
    <t>卫生健康支出</t>
  </si>
  <si>
    <t>　卫生健康管理事务</t>
  </si>
  <si>
    <t>　　其他卫生健康管理事务支出</t>
  </si>
  <si>
    <t>　公立医院</t>
  </si>
  <si>
    <t>　　综合医院</t>
  </si>
  <si>
    <t>　　中医（民族）医院</t>
  </si>
  <si>
    <t>　　妇幼保健医院</t>
  </si>
  <si>
    <t>　基层医疗卫生机构</t>
  </si>
  <si>
    <t>　　城市社区卫生机构</t>
  </si>
  <si>
    <t>　　乡镇卫生院</t>
  </si>
  <si>
    <t>　　其他基层医疗卫生机构支出</t>
  </si>
  <si>
    <t>　公共卫生</t>
  </si>
  <si>
    <t>　　疾病预防控制机构</t>
  </si>
  <si>
    <t>　　卫生监督机构</t>
  </si>
  <si>
    <t>　　基本公共卫生服务</t>
  </si>
  <si>
    <t>　　重大公共卫生服务</t>
  </si>
  <si>
    <t>　　突发公共卫生事件应急处理</t>
  </si>
  <si>
    <t>　　其他公共卫生支出</t>
  </si>
  <si>
    <t>　计划生育事务</t>
  </si>
  <si>
    <t>　　其他计划生育事务支出</t>
  </si>
  <si>
    <t>　行政事业单位医疗</t>
  </si>
  <si>
    <t>　　其他行政事业单位医疗支出</t>
  </si>
  <si>
    <t>　财政对基本医疗保险基金的补助</t>
  </si>
  <si>
    <t>　　财政对城乡居民基本医疗保险基金的补助</t>
  </si>
  <si>
    <t>　医疗救助</t>
  </si>
  <si>
    <t>　　城乡医疗救助</t>
  </si>
  <si>
    <t>　优抚对象医疗</t>
  </si>
  <si>
    <t>　　优抚对象医疗补助</t>
  </si>
  <si>
    <t>　　其他优抚对象医疗支出</t>
  </si>
  <si>
    <t>　医疗保障管理事务</t>
  </si>
  <si>
    <t>　　其他医疗保障管理事务支出</t>
  </si>
  <si>
    <t>　其他卫生健康支出</t>
  </si>
  <si>
    <t>　　其他卫生健康支出</t>
  </si>
  <si>
    <t>211</t>
  </si>
  <si>
    <t>节能环保支出</t>
  </si>
  <si>
    <t>　环境保护管理事务</t>
  </si>
  <si>
    <t>　　机关服务</t>
  </si>
  <si>
    <t>　　生态环境保护宣传</t>
  </si>
  <si>
    <t>　　其他环境保护管理事务支出</t>
  </si>
  <si>
    <t>　环境监测与监察</t>
  </si>
  <si>
    <t>　　建设项目环评审查与监督</t>
  </si>
  <si>
    <t>　　其他环境监测与监察支出</t>
  </si>
  <si>
    <t>　污染防治</t>
  </si>
  <si>
    <t>　　其他污染防治支出</t>
  </si>
  <si>
    <t>　自然生态保护</t>
  </si>
  <si>
    <t>　　农村环境保护</t>
  </si>
  <si>
    <t>　天然林保护</t>
  </si>
  <si>
    <t>　　天然林保护工程建设</t>
  </si>
  <si>
    <t>　　其他天然林保护支出</t>
  </si>
  <si>
    <t>　循环经济</t>
  </si>
  <si>
    <t>　　循环经济</t>
  </si>
  <si>
    <t>　其他节能环保支出</t>
  </si>
  <si>
    <t>　　其他节能环保支出</t>
  </si>
  <si>
    <t>212</t>
  </si>
  <si>
    <t>城乡社区支出</t>
  </si>
  <si>
    <t>　城乡社区管理事务</t>
  </si>
  <si>
    <t>　　城管执法</t>
  </si>
  <si>
    <t>　　工程建设管理</t>
  </si>
  <si>
    <t>　　住宅建设与房地产市场监管</t>
  </si>
  <si>
    <t>　　其他城乡社区管理事务支出</t>
  </si>
  <si>
    <t>　城乡社区规划与管理</t>
  </si>
  <si>
    <t>　　城乡社区规划与管理</t>
  </si>
  <si>
    <t>　城乡社区公共设施</t>
  </si>
  <si>
    <t>　　小城镇基础设施建设</t>
  </si>
  <si>
    <t>　　其他城乡社区公共设施支出</t>
  </si>
  <si>
    <t>　城乡社区环境卫生</t>
  </si>
  <si>
    <t>　　城乡社区环境卫生</t>
  </si>
  <si>
    <t>　其他城乡社区支出</t>
  </si>
  <si>
    <t>　　其他城乡社区支出</t>
  </si>
  <si>
    <t>213</t>
  </si>
  <si>
    <t>农林水支出</t>
  </si>
  <si>
    <t>　农业农村</t>
  </si>
  <si>
    <t>　　农垦运行</t>
  </si>
  <si>
    <t>　　科技转化与推广服务</t>
  </si>
  <si>
    <t>　　病虫害控制</t>
  </si>
  <si>
    <t>　　农产品质量安全</t>
  </si>
  <si>
    <t>　　执法监管</t>
  </si>
  <si>
    <t>　　农业生产发展</t>
  </si>
  <si>
    <t>　　农村合作经济</t>
  </si>
  <si>
    <t>　　农产品加工与促销</t>
  </si>
  <si>
    <t>　　农村社会事业</t>
  </si>
  <si>
    <t>　　农业资源保护修复与利用</t>
  </si>
  <si>
    <t>　　农村道路建设</t>
  </si>
  <si>
    <t>　　农田建设</t>
  </si>
  <si>
    <t>　　其他农业农村支出</t>
  </si>
  <si>
    <t>　林业和草原</t>
  </si>
  <si>
    <t>　　森林资源培育</t>
  </si>
  <si>
    <t>　　森林资源管理</t>
  </si>
  <si>
    <t>　　森林生态效益补偿</t>
  </si>
  <si>
    <t>　　动植物保护</t>
  </si>
  <si>
    <t>　　湿地保护</t>
  </si>
  <si>
    <t>　　林业草原防灾减灾</t>
  </si>
  <si>
    <t>　　其他林业和草原支出</t>
  </si>
  <si>
    <t>　水利</t>
  </si>
  <si>
    <t>　　水利行业业务管理</t>
  </si>
  <si>
    <t>　　水利工程建设</t>
  </si>
  <si>
    <t>　　水利工程运行与维护</t>
  </si>
  <si>
    <t>　　水利执法监督</t>
  </si>
  <si>
    <t>　　水土保持</t>
  </si>
  <si>
    <t>　　水资源节约管理与保护</t>
  </si>
  <si>
    <t>　　防汛</t>
  </si>
  <si>
    <t>　　抗旱</t>
  </si>
  <si>
    <t>　　农村水利</t>
  </si>
  <si>
    <t>　　大中型水库移民后期扶持专项支出</t>
  </si>
  <si>
    <t>　　水利安全监督</t>
  </si>
  <si>
    <t>　　农村人畜饮水</t>
  </si>
  <si>
    <t>　　其他水利支出</t>
  </si>
  <si>
    <t>　巩固脱贫衔接乡村振兴</t>
  </si>
  <si>
    <t>　　其他巩固脱贫衔接乡村振兴支出</t>
  </si>
  <si>
    <t>　农村综合改革</t>
  </si>
  <si>
    <t>　　对村级公益事业建设的补助</t>
  </si>
  <si>
    <t>　　对村民委员会和村党支部的补助</t>
  </si>
  <si>
    <t>　　对村集体经济组织的补助</t>
  </si>
  <si>
    <t>　　其他农村综合改革支出</t>
  </si>
  <si>
    <t>　普惠金融发展支出</t>
  </si>
  <si>
    <t>　　农业保险保费补贴</t>
  </si>
  <si>
    <t>　　创业担保货款贴息及奖补</t>
  </si>
  <si>
    <t>　　其他普惠金融发展支出</t>
  </si>
  <si>
    <t>　目标价格补贴</t>
  </si>
  <si>
    <t>　　其他目标价格补贴</t>
  </si>
  <si>
    <t>　其他农林水支出</t>
  </si>
  <si>
    <t>　　其他农林水支出</t>
  </si>
  <si>
    <t>214</t>
  </si>
  <si>
    <t>交通运输支出</t>
  </si>
  <si>
    <t>　公路水路运输</t>
  </si>
  <si>
    <t>　　公路建设</t>
  </si>
  <si>
    <t>　　公路养护</t>
  </si>
  <si>
    <t>　　公路运输管理</t>
  </si>
  <si>
    <t>　　其他公路水路运输支出</t>
  </si>
  <si>
    <t>　铁路运输</t>
  </si>
  <si>
    <t>　　其他铁路运输支出</t>
  </si>
  <si>
    <t>　车辆购置税支出</t>
  </si>
  <si>
    <t>　　车辆购置税用于公路等基础设施建设支出</t>
  </si>
  <si>
    <t>　其他交通运输支出</t>
  </si>
  <si>
    <t>　　公共交通运营补助</t>
  </si>
  <si>
    <t>　　其他交通运输支出</t>
  </si>
  <si>
    <t>215</t>
  </si>
  <si>
    <t>资源勘探工业信息等支出</t>
  </si>
  <si>
    <t>　资源勘探开发</t>
  </si>
  <si>
    <t>　　其他资源勘探业支出</t>
  </si>
  <si>
    <t>　制造业</t>
  </si>
  <si>
    <t>　　其他制造业支出</t>
  </si>
  <si>
    <t>　工业和信息产业监管</t>
  </si>
  <si>
    <t>　　其他工业和信息产业监管支出</t>
  </si>
  <si>
    <t>　国有资产监管</t>
  </si>
  <si>
    <t>　支持中小企业发展和管理支出</t>
  </si>
  <si>
    <t>　　其他支持中小企业发展和管理支出</t>
  </si>
  <si>
    <t>216</t>
  </si>
  <si>
    <t>商业服务业等支出</t>
  </si>
  <si>
    <t>　商业流通事务</t>
  </si>
  <si>
    <t>　　其他商业流通事务支出</t>
  </si>
  <si>
    <t>　涉外发展服务支出</t>
  </si>
  <si>
    <t>　　其他涉外发展服务支出</t>
  </si>
  <si>
    <t>　其他商业服务业等支出</t>
  </si>
  <si>
    <t>　　其他商业服务业等支出</t>
  </si>
  <si>
    <t>217</t>
  </si>
  <si>
    <t>金融支出</t>
  </si>
  <si>
    <t>　金融部门监管支出</t>
  </si>
  <si>
    <t>　　金融部门其他监管支出</t>
  </si>
  <si>
    <t>219</t>
  </si>
  <si>
    <t>援助其他地区支出</t>
  </si>
  <si>
    <t>　其他支出</t>
  </si>
  <si>
    <t>　　其他支出</t>
  </si>
  <si>
    <t>220</t>
  </si>
  <si>
    <t>自然资源海洋气象等支出</t>
  </si>
  <si>
    <t>　自然资源事务</t>
  </si>
  <si>
    <t>　　自然资源规划及管理</t>
  </si>
  <si>
    <t>　　自然资源利用与保护</t>
  </si>
  <si>
    <t>　　自然资源行业业务管理</t>
  </si>
  <si>
    <t>　　自然资源调查与确权登记</t>
  </si>
  <si>
    <t>　　地质勘查与矿产资源管理</t>
  </si>
  <si>
    <t>　　其他自然资源事务支出</t>
  </si>
  <si>
    <t>　气象事务</t>
  </si>
  <si>
    <t>　　气象事业机构</t>
  </si>
  <si>
    <t>　　其他气象事务支出</t>
  </si>
  <si>
    <t>221</t>
  </si>
  <si>
    <t>住房保障支出</t>
  </si>
  <si>
    <t>　保障性安居工程支出</t>
  </si>
  <si>
    <t>　　棚户区改造</t>
  </si>
  <si>
    <t>　　农村危房改造</t>
  </si>
  <si>
    <t>　　公共租赁住房</t>
  </si>
  <si>
    <t>　　老旧小区改造</t>
  </si>
  <si>
    <t>222</t>
  </si>
  <si>
    <t>粮油物资储备支出</t>
  </si>
  <si>
    <t>　粮油物资事务</t>
  </si>
  <si>
    <t>　　粮食风险基金</t>
  </si>
  <si>
    <t>　　其他粮油物资事务支出</t>
  </si>
  <si>
    <t>224</t>
  </si>
  <si>
    <t>灾害防治及应急管理支出</t>
  </si>
  <si>
    <t>　应急管理事务</t>
  </si>
  <si>
    <t>　　灾害风险防治</t>
  </si>
  <si>
    <t>　　安全监管</t>
  </si>
  <si>
    <t>　　应急救援</t>
  </si>
  <si>
    <t>　　应急管理</t>
  </si>
  <si>
    <t>　　其他应急管理支出</t>
  </si>
  <si>
    <t>　消防救援事务</t>
  </si>
  <si>
    <t>　　其他消防救援事务支出</t>
  </si>
  <si>
    <t>　地震事务</t>
  </si>
  <si>
    <t>　　其他地震事务支出</t>
  </si>
  <si>
    <t>　自然灾害防治</t>
  </si>
  <si>
    <t>　　地质灾害防治</t>
  </si>
  <si>
    <t>　　森林草原防灾减灾</t>
  </si>
  <si>
    <t>　　其他自然灾害防治支出</t>
  </si>
  <si>
    <t>　自然灾害救灾及恢复重建支出</t>
  </si>
  <si>
    <t>　　自然灾害救灾补助</t>
  </si>
  <si>
    <t>　其他灾害防治及应急管理支出</t>
  </si>
  <si>
    <t>　　其他灾害防治及应急管理支出</t>
  </si>
  <si>
    <t>227</t>
  </si>
  <si>
    <t>229</t>
  </si>
  <si>
    <t>其他支出</t>
  </si>
  <si>
    <t>　年初预留</t>
  </si>
  <si>
    <t>　　年初预留</t>
  </si>
  <si>
    <t>232</t>
  </si>
  <si>
    <t>债务付息支出</t>
  </si>
  <si>
    <t>　地方政府一般债务付息支出</t>
  </si>
  <si>
    <t>　　地方政府一般债券付息支出</t>
  </si>
  <si>
    <t>　　地方政府向外国政府借款付息支出</t>
  </si>
  <si>
    <t>　　地方政府向国际组织借款付息支出</t>
  </si>
  <si>
    <t>233</t>
  </si>
  <si>
    <t>债务发行费用支出</t>
  </si>
  <si>
    <t>　地方政府一般债务发行费用支出</t>
  </si>
  <si>
    <t>　　地方政府一般债务发行费用支出</t>
  </si>
  <si>
    <t>501机关
工资福利
支出</t>
  </si>
  <si>
    <t>502机关
商品服务
支出</t>
  </si>
  <si>
    <t>503机关
资本性
支出(一)</t>
  </si>
  <si>
    <t>504机关
资本性
支出(二)</t>
  </si>
  <si>
    <r>
      <rPr>
        <sz val="10"/>
        <color theme="1"/>
        <rFont val="黑体"/>
        <charset val="134"/>
      </rPr>
      <t>505</t>
    </r>
    <r>
      <rPr>
        <sz val="9"/>
        <color theme="1"/>
        <rFont val="黑体"/>
        <charset val="134"/>
      </rPr>
      <t>对事业</t>
    </r>
    <r>
      <rPr>
        <sz val="10"/>
        <color theme="1"/>
        <rFont val="黑体"/>
        <charset val="134"/>
      </rPr>
      <t xml:space="preserve">
经常性
补助</t>
    </r>
  </si>
  <si>
    <r>
      <rPr>
        <sz val="10"/>
        <color theme="1"/>
        <rFont val="黑体"/>
        <charset val="134"/>
      </rPr>
      <t>506</t>
    </r>
    <r>
      <rPr>
        <sz val="9"/>
        <color theme="1"/>
        <rFont val="黑体"/>
        <charset val="134"/>
      </rPr>
      <t>对事业</t>
    </r>
    <r>
      <rPr>
        <sz val="10"/>
        <color theme="1"/>
        <rFont val="黑体"/>
        <charset val="134"/>
      </rPr>
      <t xml:space="preserve">
资本性
补助</t>
    </r>
  </si>
  <si>
    <r>
      <rPr>
        <sz val="10"/>
        <color theme="1"/>
        <rFont val="黑体"/>
        <charset val="134"/>
      </rPr>
      <t>507</t>
    </r>
    <r>
      <rPr>
        <sz val="9"/>
        <color theme="1"/>
        <rFont val="黑体"/>
        <charset val="134"/>
      </rPr>
      <t>对企业</t>
    </r>
    <r>
      <rPr>
        <sz val="10"/>
        <color theme="1"/>
        <rFont val="黑体"/>
        <charset val="134"/>
      </rPr>
      <t xml:space="preserve">
补助</t>
    </r>
  </si>
  <si>
    <r>
      <rPr>
        <sz val="10"/>
        <color theme="1"/>
        <rFont val="黑体"/>
        <charset val="134"/>
      </rPr>
      <t>509</t>
    </r>
    <r>
      <rPr>
        <sz val="9"/>
        <color theme="1"/>
        <rFont val="黑体"/>
        <charset val="134"/>
      </rPr>
      <t>对个人</t>
    </r>
    <r>
      <rPr>
        <sz val="10"/>
        <color theme="1"/>
        <rFont val="黑体"/>
        <charset val="134"/>
      </rPr>
      <t>和家庭
补助</t>
    </r>
  </si>
  <si>
    <r>
      <rPr>
        <sz val="10"/>
        <color theme="1"/>
        <rFont val="黑体"/>
        <charset val="134"/>
      </rPr>
      <t>510</t>
    </r>
    <r>
      <rPr>
        <sz val="9"/>
        <color theme="1"/>
        <rFont val="黑体"/>
        <charset val="134"/>
      </rPr>
      <t>对社会</t>
    </r>
    <r>
      <rPr>
        <sz val="10"/>
        <color theme="1"/>
        <rFont val="黑体"/>
        <charset val="134"/>
      </rPr>
      <t xml:space="preserve">
保障基金
补助</t>
    </r>
  </si>
  <si>
    <t>511债务
利息及
费用支出</t>
  </si>
  <si>
    <r>
      <rPr>
        <sz val="10"/>
        <color theme="1"/>
        <rFont val="黑体"/>
        <charset val="134"/>
      </rPr>
      <t>513</t>
    </r>
    <r>
      <rPr>
        <sz val="9"/>
        <color theme="1"/>
        <rFont val="黑体"/>
        <charset val="134"/>
      </rPr>
      <t>转移性</t>
    </r>
    <r>
      <rPr>
        <sz val="10"/>
        <color theme="1"/>
        <rFont val="黑体"/>
        <charset val="134"/>
      </rPr>
      <t xml:space="preserve">
支出</t>
    </r>
  </si>
  <si>
    <t>599其他
支出</t>
  </si>
  <si>
    <t>市乡村振兴局本级</t>
  </si>
  <si>
    <t>单位名称(简称）</t>
  </si>
  <si>
    <t>301工资
福利支出</t>
  </si>
  <si>
    <t>302商品和
服务支出</t>
  </si>
  <si>
    <t>303对个人和
家庭的补助</t>
  </si>
  <si>
    <t>307债务利息
及费用支出</t>
  </si>
  <si>
    <t>309资本性
支出(基建)</t>
  </si>
  <si>
    <t>310资本性
支出</t>
  </si>
  <si>
    <t>312对企业
补助</t>
  </si>
  <si>
    <t>313对社会
保障基金
补助</t>
  </si>
  <si>
    <t>2021年预算数</t>
  </si>
  <si>
    <t>其中：“三公”小计</t>
  </si>
  <si>
    <t>一、因公出国（境）费用</t>
  </si>
  <si>
    <t>二、公务用车购置和运行维护费</t>
  </si>
  <si>
    <t>1.公务用车购置</t>
  </si>
  <si>
    <t>2.公务用车运行维护费</t>
  </si>
  <si>
    <t>冶车改办〔2021〕1号文核定保留车辆编制574台，实际纳入预算编制各类车辆320台。</t>
  </si>
  <si>
    <t>三、公务接待费</t>
  </si>
  <si>
    <t>四、会议费</t>
  </si>
  <si>
    <t>其中一般会议费291.7万元，专项会议费224.7万元。</t>
  </si>
  <si>
    <t>五、培训费</t>
  </si>
  <si>
    <t xml:space="preserve">  说明：“三公”及“五公”经费的预算编制原则是“从严从紧核定”。2021年预算数统计口径未包括列入项目支出的“五公”经费，如市机关事务服务中心公务用车运维费、专项会议费等。</t>
  </si>
  <si>
    <t>编码</t>
  </si>
  <si>
    <t>单位编制</t>
  </si>
  <si>
    <t>实有人员</t>
  </si>
  <si>
    <t>其他人员</t>
  </si>
  <si>
    <t>行政
编制</t>
  </si>
  <si>
    <t>事业
编制</t>
  </si>
  <si>
    <t>工勤
编制</t>
  </si>
  <si>
    <t>在职</t>
  </si>
  <si>
    <t>离休</t>
  </si>
  <si>
    <t>退休</t>
  </si>
  <si>
    <t>遗属</t>
  </si>
  <si>
    <t>其他</t>
  </si>
  <si>
    <t>行政</t>
  </si>
  <si>
    <t>参公</t>
  </si>
  <si>
    <t>公益
一类</t>
  </si>
  <si>
    <t>公益
二类</t>
  </si>
  <si>
    <t>自收
自支</t>
  </si>
  <si>
    <t>其他
事业</t>
  </si>
  <si>
    <t>工勤</t>
  </si>
  <si>
    <t>定补</t>
  </si>
  <si>
    <t>自收自支</t>
  </si>
  <si>
    <t>编制非市管</t>
  </si>
  <si>
    <t>各乡镇场街办高新区合计</t>
  </si>
  <si>
    <t>罗家桥街道办小计</t>
  </si>
  <si>
    <t>还地桥镇小计</t>
  </si>
  <si>
    <t>保安镇小计</t>
  </si>
  <si>
    <t>金山店镇小计</t>
  </si>
  <si>
    <t>陈贵镇小计</t>
  </si>
  <si>
    <t>茗山乡小计</t>
  </si>
  <si>
    <t>灵乡镇小计</t>
  </si>
  <si>
    <t>金牛镇小计</t>
  </si>
  <si>
    <t>刘仁八镇小计</t>
  </si>
  <si>
    <t>殷祖镇小计</t>
  </si>
  <si>
    <t>金湖街道办小计</t>
  </si>
  <si>
    <t>大箕铺镇小计</t>
  </si>
  <si>
    <t>东岳路街道办小计</t>
  </si>
  <si>
    <t>大冶湖高新区小计</t>
  </si>
  <si>
    <t>东风路街道办小计</t>
  </si>
  <si>
    <t>东风农场管理区小计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</si>
</sst>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* #,##0.00;* \-#,##0.00;* &quot;-&quot;??;@"/>
    <numFmt numFmtId="178" formatCode="_ * #,##0_ ;_ * \-#,##0_ ;_ * &quot;-&quot;??_ ;_ @_ "/>
    <numFmt numFmtId="179" formatCode="0.0"/>
    <numFmt numFmtId="180" formatCode="_ * #,##0.0_ ;_ * \-#,##0.0_ ;_ * &quot;-&quot;??_ ;_ @_ "/>
    <numFmt numFmtId="181" formatCode="_(* #,##0.0_);_(* \(#,##0.0\);_(* &quot;-&quot;??_);_(@_)"/>
    <numFmt numFmtId="182" formatCode="_(* #,##0_);_(* \(#,##0\);_(* &quot;-&quot;??_);_(@_)"/>
    <numFmt numFmtId="183" formatCode="0_ "/>
    <numFmt numFmtId="184" formatCode="0_);[Red]\(0\)"/>
    <numFmt numFmtId="185" formatCode="0.0%"/>
  </numFmts>
  <fonts count="89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3"/>
      <color theme="1"/>
      <name val="楷体_GB2312"/>
      <charset val="134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等线"/>
      <charset val="134"/>
      <scheme val="minor"/>
    </font>
    <font>
      <b/>
      <i/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Arial Narrow"/>
      <charset val="134"/>
    </font>
    <font>
      <b/>
      <sz val="11"/>
      <color theme="0"/>
      <name val="宋体"/>
      <charset val="134"/>
    </font>
    <font>
      <sz val="11"/>
      <color theme="1"/>
      <name val="宋体"/>
      <charset val="134"/>
    </font>
    <font>
      <sz val="11"/>
      <color theme="1"/>
      <name val="Arial Narrow"/>
      <charset val="134"/>
    </font>
    <font>
      <b/>
      <i/>
      <sz val="11"/>
      <color theme="1"/>
      <name val="宋体"/>
      <charset val="134"/>
    </font>
    <font>
      <b/>
      <i/>
      <sz val="11"/>
      <color theme="1"/>
      <name val="Arial Narrow"/>
      <charset val="134"/>
    </font>
    <font>
      <b/>
      <sz val="10"/>
      <color theme="1"/>
      <name val="宋体"/>
      <charset val="134"/>
    </font>
    <font>
      <b/>
      <i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b/>
      <sz val="10.5"/>
      <color theme="1"/>
      <name val="Arial Narrow"/>
      <charset val="134"/>
    </font>
    <font>
      <b/>
      <sz val="11"/>
      <color theme="0"/>
      <name val="黑体"/>
      <charset val="134"/>
    </font>
    <font>
      <sz val="10.5"/>
      <color theme="1"/>
      <name val="Arial Narrow"/>
      <charset val="134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theme="0"/>
      <name val="Arial Narrow"/>
      <charset val="134"/>
    </font>
    <font>
      <sz val="11"/>
      <color indexed="8"/>
      <name val="黑体"/>
      <charset val="134"/>
    </font>
    <font>
      <b/>
      <sz val="11"/>
      <color indexed="8"/>
      <name val="Calibri"/>
      <charset val="134"/>
    </font>
    <font>
      <b/>
      <sz val="11"/>
      <color indexed="8"/>
      <name val="宋体"/>
      <charset val="134"/>
    </font>
    <font>
      <b/>
      <sz val="11"/>
      <color indexed="8"/>
      <name val="Arial Narrow"/>
      <charset val="134"/>
    </font>
    <font>
      <sz val="10.5"/>
      <color indexed="8"/>
      <name val="Calibri"/>
      <charset val="134"/>
    </font>
    <font>
      <sz val="10"/>
      <color indexed="8"/>
      <name val="宋体"/>
      <charset val="134"/>
    </font>
    <font>
      <sz val="11"/>
      <color indexed="8"/>
      <name val="Arial Narrow"/>
      <charset val="134"/>
    </font>
    <font>
      <b/>
      <sz val="11"/>
      <color indexed="8"/>
      <name val="黑体"/>
      <charset val="134"/>
    </font>
    <font>
      <b/>
      <sz val="10.5"/>
      <color indexed="8"/>
      <name val="Arial Narrow"/>
      <charset val="134"/>
    </font>
    <font>
      <sz val="11"/>
      <color indexed="8"/>
      <name val="Calibri"/>
      <charset val="134"/>
    </font>
    <font>
      <sz val="10.5"/>
      <color indexed="8"/>
      <name val="Arial Narrow"/>
      <charset val="134"/>
    </font>
    <font>
      <b/>
      <sz val="11"/>
      <color theme="0"/>
      <name val="Calibri"/>
      <charset val="134"/>
    </font>
    <font>
      <sz val="11"/>
      <color theme="0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宋体"/>
      <charset val="134"/>
    </font>
    <font>
      <sz val="10.5"/>
      <color indexed="8"/>
      <name val="黑体"/>
      <charset val="134"/>
    </font>
    <font>
      <sz val="11"/>
      <color indexed="8"/>
      <name val="宋体"/>
      <charset val="134"/>
    </font>
    <font>
      <sz val="10"/>
      <color indexed="8"/>
      <name val="黑体"/>
      <charset val="134"/>
    </font>
    <font>
      <b/>
      <sz val="10.5"/>
      <color indexed="8"/>
      <name val="宋体"/>
      <charset val="134"/>
    </font>
    <font>
      <b/>
      <sz val="10.5"/>
      <color theme="0"/>
      <name val="宋体"/>
      <charset val="134"/>
    </font>
    <font>
      <sz val="10.5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等线"/>
      <charset val="134"/>
      <scheme val="minor"/>
    </font>
    <font>
      <sz val="14"/>
      <name val="黑体"/>
      <charset val="134"/>
    </font>
    <font>
      <b/>
      <sz val="14"/>
      <name val="楷体_GB2312"/>
      <charset val="134"/>
    </font>
    <font>
      <b/>
      <sz val="10"/>
      <name val="宋体"/>
      <charset val="134"/>
    </font>
    <font>
      <sz val="11"/>
      <color indexed="8"/>
      <name val="等线"/>
      <charset val="134"/>
      <scheme val="minor"/>
    </font>
    <font>
      <sz val="10"/>
      <name val="宋体"/>
      <charset val="134"/>
    </font>
    <font>
      <b/>
      <sz val="1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黑体"/>
      <charset val="134"/>
    </font>
    <font>
      <sz val="11"/>
      <color rgb="FFFF0000"/>
      <name val="等线"/>
      <charset val="134"/>
      <scheme val="minor"/>
    </font>
    <font>
      <b/>
      <sz val="11"/>
      <name val="宋体"/>
      <charset val="134"/>
    </font>
    <font>
      <sz val="10"/>
      <name val="等线"/>
      <charset val="134"/>
      <scheme val="minor"/>
    </font>
    <font>
      <sz val="12"/>
      <name val="微软雅黑"/>
      <charset val="134"/>
    </font>
    <font>
      <sz val="12"/>
      <color rgb="FFFF0000"/>
      <name val="微软雅黑"/>
      <charset val="134"/>
    </font>
    <font>
      <sz val="11"/>
      <color rgb="FFFF0000"/>
      <name val="宋体"/>
      <charset val="134"/>
    </font>
    <font>
      <sz val="20"/>
      <color theme="1"/>
      <name val="黑体"/>
      <charset val="134"/>
    </font>
    <font>
      <sz val="16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Times New Roman"/>
      <charset val="134"/>
    </font>
    <font>
      <sz val="10"/>
      <name val="Arial"/>
      <charset val="134"/>
    </font>
    <font>
      <sz val="9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17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79" fillId="12" borderId="19" applyNumberFormat="0" applyAlignment="0" applyProtection="0">
      <alignment vertical="center"/>
    </xf>
    <xf numFmtId="0" fontId="80" fillId="12" borderId="15" applyNumberFormat="0" applyAlignment="0" applyProtection="0">
      <alignment vertical="center"/>
    </xf>
    <xf numFmtId="0" fontId="81" fillId="13" borderId="20" applyNumberFormat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46" fillId="0" borderId="0"/>
    <xf numFmtId="0" fontId="66" fillId="1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75" fillId="0" borderId="0"/>
    <xf numFmtId="0" fontId="66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75" fillId="0" borderId="0"/>
    <xf numFmtId="0" fontId="69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6" fillId="0" borderId="0"/>
    <xf numFmtId="0" fontId="87" fillId="0" borderId="0"/>
    <xf numFmtId="177" fontId="75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75" fillId="0" borderId="0"/>
  </cellStyleXfs>
  <cellXfs count="27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8" fontId="9" fillId="0" borderId="1" xfId="8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178" fontId="12" fillId="0" borderId="1" xfId="8" applyNumberFormat="1" applyFont="1" applyBorder="1">
      <alignment vertical="center"/>
    </xf>
    <xf numFmtId="178" fontId="9" fillId="0" borderId="1" xfId="8" applyNumberFormat="1" applyFont="1" applyBorder="1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178" fontId="14" fillId="0" borderId="1" xfId="8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9" fontId="9" fillId="0" borderId="1" xfId="0" applyNumberFormat="1" applyFont="1" applyBorder="1">
      <alignment vertical="center"/>
    </xf>
    <xf numFmtId="179" fontId="9" fillId="0" borderId="1" xfId="0" applyNumberFormat="1" applyFont="1" applyFill="1" applyBorder="1">
      <alignment vertical="center"/>
    </xf>
    <xf numFmtId="0" fontId="15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 indent="2"/>
    </xf>
    <xf numFmtId="179" fontId="14" fillId="0" borderId="1" xfId="0" applyNumberFormat="1" applyFont="1" applyBorder="1">
      <alignment vertical="center"/>
    </xf>
    <xf numFmtId="179" fontId="14" fillId="0" borderId="1" xfId="0" applyNumberFormat="1" applyFont="1" applyFill="1" applyBorder="1">
      <alignment vertical="center"/>
    </xf>
    <xf numFmtId="0" fontId="14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1" fillId="0" borderId="1" xfId="0" applyFont="1" applyBorder="1">
      <alignment vertical="center"/>
    </xf>
    <xf numFmtId="179" fontId="12" fillId="0" borderId="1" xfId="0" applyNumberFormat="1" applyFont="1" applyBorder="1">
      <alignment vertical="center"/>
    </xf>
    <xf numFmtId="179" fontId="12" fillId="0" borderId="1" xfId="0" applyNumberFormat="1" applyFont="1" applyFill="1" applyBorder="1">
      <alignment vertical="center"/>
    </xf>
    <xf numFmtId="0" fontId="12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indent="2"/>
    </xf>
    <xf numFmtId="0" fontId="17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80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1" fillId="0" borderId="1" xfId="8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180" fontId="19" fillId="0" borderId="1" xfId="8" applyNumberFormat="1" applyFont="1" applyBorder="1">
      <alignment vertical="center"/>
    </xf>
    <xf numFmtId="176" fontId="21" fillId="2" borderId="1" xfId="8" applyFont="1" applyFill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12" fillId="0" borderId="1" xfId="8" applyFont="1" applyBorder="1">
      <alignment vertical="center"/>
    </xf>
    <xf numFmtId="178" fontId="19" fillId="0" borderId="1" xfId="8" applyNumberFormat="1" applyFont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21" fillId="0" borderId="1" xfId="8" applyNumberFormat="1" applyFont="1" applyBorder="1">
      <alignment vertical="center"/>
    </xf>
    <xf numFmtId="49" fontId="24" fillId="0" borderId="1" xfId="0" applyNumberFormat="1" applyFont="1" applyBorder="1" applyAlignment="1">
      <alignment horizontal="center" vertical="center"/>
    </xf>
    <xf numFmtId="176" fontId="21" fillId="2" borderId="1" xfId="8" applyNumberFormat="1" applyFont="1" applyFill="1" applyBorder="1">
      <alignment vertical="center"/>
    </xf>
    <xf numFmtId="180" fontId="21" fillId="0" borderId="1" xfId="8" applyNumberFormat="1" applyFont="1" applyBorder="1">
      <alignment vertical="center"/>
    </xf>
    <xf numFmtId="181" fontId="21" fillId="0" borderId="1" xfId="8" applyNumberFormat="1" applyFont="1" applyBorder="1">
      <alignment vertical="center"/>
    </xf>
    <xf numFmtId="180" fontId="21" fillId="0" borderId="1" xfId="8" applyNumberFormat="1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178" fontId="28" fillId="0" borderId="2" xfId="8" applyNumberFormat="1" applyFont="1" applyBorder="1" applyAlignment="1">
      <alignment horizontal="right" vertical="center"/>
    </xf>
    <xf numFmtId="0" fontId="27" fillId="0" borderId="2" xfId="0" applyFont="1" applyBorder="1">
      <alignment vertical="center"/>
    </xf>
    <xf numFmtId="0" fontId="29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vertical="center" shrinkToFit="1"/>
    </xf>
    <xf numFmtId="178" fontId="31" fillId="0" borderId="2" xfId="8" applyNumberFormat="1" applyFont="1" applyBorder="1" applyAlignment="1">
      <alignment horizontal="right" vertical="center"/>
    </xf>
    <xf numFmtId="178" fontId="31" fillId="2" borderId="2" xfId="8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shrinkToFit="1"/>
    </xf>
    <xf numFmtId="178" fontId="33" fillId="0" borderId="1" xfId="8" applyNumberFormat="1" applyFont="1" applyBorder="1" applyAlignment="1">
      <alignment horizontal="right" vertical="center" wrapText="1"/>
    </xf>
    <xf numFmtId="180" fontId="33" fillId="0" borderId="1" xfId="8" applyNumberFormat="1" applyFont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/>
    </xf>
    <xf numFmtId="176" fontId="35" fillId="0" borderId="1" xfId="8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/>
    </xf>
    <xf numFmtId="180" fontId="33" fillId="0" borderId="1" xfId="8" applyNumberFormat="1" applyFont="1" applyBorder="1" applyAlignment="1">
      <alignment horizontal="right" vertical="center"/>
    </xf>
    <xf numFmtId="176" fontId="35" fillId="2" borderId="1" xfId="8" applyFont="1" applyFill="1" applyBorder="1" applyAlignment="1">
      <alignment horizontal="right" vertical="center"/>
    </xf>
    <xf numFmtId="176" fontId="31" fillId="0" borderId="1" xfId="8" applyFont="1" applyBorder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180" fontId="35" fillId="0" borderId="1" xfId="8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2" xfId="55" applyFont="1" applyBorder="1" applyAlignment="1" applyProtection="1">
      <alignment horizontal="center" vertical="center"/>
    </xf>
    <xf numFmtId="0" fontId="25" fillId="0" borderId="2" xfId="55" applyFont="1" applyBorder="1" applyAlignment="1" applyProtection="1">
      <alignment horizontal="center" vertical="center" wrapText="1"/>
    </xf>
    <xf numFmtId="0" fontId="25" fillId="0" borderId="3" xfId="55" applyFont="1" applyBorder="1" applyAlignment="1" applyProtection="1">
      <alignment horizontal="center" vertical="center" wrapText="1"/>
    </xf>
    <xf numFmtId="0" fontId="30" fillId="0" borderId="2" xfId="55" applyFont="1" applyBorder="1" applyAlignment="1" applyProtection="1">
      <alignment vertical="center" wrapText="1"/>
    </xf>
    <xf numFmtId="178" fontId="31" fillId="0" borderId="2" xfId="8" applyNumberFormat="1" applyFont="1" applyBorder="1" applyAlignment="1" applyProtection="1">
      <alignment horizontal="right" vertical="center" wrapText="1"/>
    </xf>
    <xf numFmtId="0" fontId="30" fillId="0" borderId="2" xfId="55" applyFont="1" applyBorder="1" applyAlignment="1" applyProtection="1">
      <alignment horizontal="left" vertical="center" wrapText="1" indent="1"/>
    </xf>
    <xf numFmtId="0" fontId="30" fillId="0" borderId="3" xfId="55" applyFont="1" applyBorder="1" applyAlignment="1" applyProtection="1">
      <alignment vertical="center" wrapText="1"/>
    </xf>
    <xf numFmtId="178" fontId="31" fillId="0" borderId="3" xfId="8" applyNumberFormat="1" applyFont="1" applyBorder="1" applyAlignment="1" applyProtection="1">
      <alignment horizontal="right" vertical="center" wrapText="1"/>
    </xf>
    <xf numFmtId="0" fontId="30" fillId="0" borderId="1" xfId="55" applyFont="1" applyBorder="1" applyAlignment="1" applyProtection="1">
      <alignment vertical="center" wrapText="1"/>
    </xf>
    <xf numFmtId="178" fontId="31" fillId="0" borderId="1" xfId="8" applyNumberFormat="1" applyFont="1" applyBorder="1" applyAlignment="1" applyProtection="1">
      <alignment horizontal="right" vertical="center" wrapText="1"/>
    </xf>
    <xf numFmtId="0" fontId="38" fillId="0" borderId="1" xfId="55" applyFont="1" applyBorder="1" applyAlignment="1" applyProtection="1">
      <alignment vertical="center" wrapText="1"/>
    </xf>
    <xf numFmtId="0" fontId="39" fillId="0" borderId="1" xfId="55" applyFont="1" applyBorder="1" applyAlignment="1" applyProtection="1">
      <alignment horizontal="center" vertical="center" wrapText="1"/>
    </xf>
    <xf numFmtId="178" fontId="28" fillId="0" borderId="1" xfId="8" applyNumberFormat="1" applyFont="1" applyBorder="1" applyAlignment="1" applyProtection="1">
      <alignment horizontal="righ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3" xfId="55" applyFont="1" applyFill="1" applyBorder="1" applyAlignment="1" applyProtection="1">
      <alignment horizontal="center" vertical="center" wrapText="1"/>
    </xf>
    <xf numFmtId="178" fontId="31" fillId="0" borderId="2" xfId="8" applyNumberFormat="1" applyFont="1" applyFill="1" applyBorder="1" applyAlignment="1" applyProtection="1">
      <alignment horizontal="right" vertical="center" wrapText="1"/>
    </xf>
    <xf numFmtId="178" fontId="31" fillId="0" borderId="3" xfId="8" applyNumberFormat="1" applyFont="1" applyFill="1" applyBorder="1" applyAlignment="1" applyProtection="1">
      <alignment horizontal="right" vertical="center" wrapText="1"/>
    </xf>
    <xf numFmtId="178" fontId="31" fillId="0" borderId="1" xfId="8" applyNumberFormat="1" applyFont="1" applyFill="1" applyBorder="1" applyAlignment="1" applyProtection="1">
      <alignment horizontal="right" vertical="center" wrapText="1"/>
    </xf>
    <xf numFmtId="178" fontId="28" fillId="0" borderId="1" xfId="8" applyNumberFormat="1" applyFont="1" applyFill="1" applyBorder="1" applyAlignment="1" applyProtection="1">
      <alignment horizontal="right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178" fontId="33" fillId="0" borderId="1" xfId="8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/>
    </xf>
    <xf numFmtId="180" fontId="33" fillId="0" borderId="1" xfId="8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vertical="center" shrinkToFit="1"/>
    </xf>
    <xf numFmtId="176" fontId="33" fillId="0" borderId="1" xfId="8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 shrinkToFit="1"/>
    </xf>
    <xf numFmtId="176" fontId="35" fillId="0" borderId="1" xfId="8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0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182" fontId="33" fillId="0" borderId="2" xfId="8" applyNumberFormat="1" applyFont="1" applyBorder="1" applyAlignment="1" applyProtection="1">
      <alignment horizontal="center" vertical="center"/>
    </xf>
    <xf numFmtId="0" fontId="44" fillId="0" borderId="2" xfId="0" applyFont="1" applyBorder="1" applyAlignment="1">
      <alignment horizontal="center" vertical="center"/>
    </xf>
    <xf numFmtId="181" fontId="33" fillId="0" borderId="2" xfId="8" applyNumberFormat="1" applyFont="1" applyBorder="1" applyAlignment="1" applyProtection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vertical="center" shrinkToFit="1"/>
    </xf>
    <xf numFmtId="182" fontId="35" fillId="0" borderId="2" xfId="8" applyNumberFormat="1" applyFont="1" applyBorder="1" applyAlignment="1" applyProtection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 wrapText="1"/>
    </xf>
    <xf numFmtId="182" fontId="35" fillId="2" borderId="2" xfId="8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46" fillId="0" borderId="0" xfId="0" applyFont="1" applyAlignment="1"/>
    <xf numFmtId="0" fontId="47" fillId="0" borderId="0" xfId="0" applyFont="1" applyAlignment="1"/>
    <xf numFmtId="0" fontId="48" fillId="0" borderId="0" xfId="0" applyFont="1">
      <alignment vertical="center"/>
    </xf>
    <xf numFmtId="0" fontId="49" fillId="0" borderId="0" xfId="0" applyFont="1">
      <alignment vertical="center"/>
    </xf>
    <xf numFmtId="49" fontId="50" fillId="0" borderId="0" xfId="0" applyNumberFormat="1" applyFont="1" applyAlignment="1">
      <alignment horizontal="distributed" vertical="center"/>
    </xf>
    <xf numFmtId="0" fontId="46" fillId="0" borderId="1" xfId="58" applyFont="1" applyBorder="1" applyAlignment="1">
      <alignment horizontal="center" vertical="center"/>
    </xf>
    <xf numFmtId="183" fontId="46" fillId="0" borderId="1" xfId="58" applyNumberFormat="1" applyFont="1" applyBorder="1" applyAlignment="1">
      <alignment horizontal="center" vertical="center"/>
    </xf>
    <xf numFmtId="49" fontId="51" fillId="0" borderId="1" xfId="0" applyNumberFormat="1" applyFont="1" applyBorder="1" applyAlignment="1">
      <alignment horizontal="left" vertical="center"/>
    </xf>
    <xf numFmtId="0" fontId="48" fillId="0" borderId="1" xfId="0" applyFont="1" applyBorder="1">
      <alignment vertical="center"/>
    </xf>
    <xf numFmtId="0" fontId="52" fillId="0" borderId="1" xfId="58" applyFont="1" applyBorder="1" applyAlignment="1">
      <alignment horizontal="left" vertical="center"/>
    </xf>
    <xf numFmtId="0" fontId="53" fillId="0" borderId="1" xfId="34" applyFont="1" applyBorder="1" applyAlignment="1">
      <alignment vertical="center" shrinkToFit="1"/>
    </xf>
    <xf numFmtId="0" fontId="53" fillId="0" borderId="1" xfId="34" applyFont="1" applyBorder="1" applyAlignment="1">
      <alignment horizontal="left" vertical="center" shrinkToFit="1"/>
    </xf>
    <xf numFmtId="0" fontId="54" fillId="0" borderId="0" xfId="0" applyFont="1">
      <alignment vertical="center"/>
    </xf>
    <xf numFmtId="184" fontId="47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178" fontId="12" fillId="0" borderId="4" xfId="8" applyNumberFormat="1" applyFont="1" applyBorder="1">
      <alignment vertical="center"/>
    </xf>
    <xf numFmtId="178" fontId="12" fillId="0" borderId="4" xfId="8" applyNumberFormat="1" applyFont="1" applyFill="1" applyBorder="1">
      <alignment vertical="center"/>
    </xf>
    <xf numFmtId="0" fontId="11" fillId="0" borderId="9" xfId="0" applyFont="1" applyFill="1" applyBorder="1">
      <alignment vertical="center"/>
    </xf>
    <xf numFmtId="178" fontId="12" fillId="0" borderId="1" xfId="8" applyNumberFormat="1" applyFont="1" applyFill="1" applyBorder="1">
      <alignment vertical="center"/>
    </xf>
    <xf numFmtId="178" fontId="12" fillId="0" borderId="10" xfId="8" applyNumberFormat="1" applyFont="1" applyBorder="1">
      <alignment vertical="center"/>
    </xf>
    <xf numFmtId="178" fontId="12" fillId="0" borderId="8" xfId="8" applyNumberFormat="1" applyFont="1" applyBorder="1">
      <alignment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2"/>
    </xf>
    <xf numFmtId="0" fontId="11" fillId="0" borderId="9" xfId="0" applyFont="1" applyFill="1" applyBorder="1" applyAlignment="1">
      <alignment horizontal="left" vertical="center" indent="3"/>
    </xf>
    <xf numFmtId="0" fontId="8" fillId="0" borderId="1" xfId="0" applyFont="1" applyFill="1" applyBorder="1" applyAlignment="1">
      <alignment horizontal="center" vertical="center"/>
    </xf>
    <xf numFmtId="178" fontId="9" fillId="0" borderId="4" xfId="8" applyNumberFormat="1" applyFont="1" applyBorder="1">
      <alignment vertical="center"/>
    </xf>
    <xf numFmtId="178" fontId="9" fillId="0" borderId="4" xfId="8" applyNumberFormat="1" applyFont="1" applyFill="1" applyBorder="1">
      <alignment vertical="center"/>
    </xf>
    <xf numFmtId="0" fontId="8" fillId="0" borderId="9" xfId="0" applyFont="1" applyFill="1" applyBorder="1" applyAlignment="1">
      <alignment horizontal="center" vertical="center"/>
    </xf>
    <xf numFmtId="178" fontId="9" fillId="0" borderId="1" xfId="8" applyNumberFormat="1" applyFont="1" applyFill="1" applyBorder="1">
      <alignment vertical="center"/>
    </xf>
    <xf numFmtId="0" fontId="55" fillId="0" borderId="0" xfId="0" applyFont="1">
      <alignment vertical="center"/>
    </xf>
    <xf numFmtId="184" fontId="0" fillId="0" borderId="0" xfId="0" applyNumberFormat="1">
      <alignment vertical="center"/>
    </xf>
    <xf numFmtId="49" fontId="49" fillId="0" borderId="0" xfId="0" applyNumberFormat="1" applyFont="1" applyAlignment="1">
      <alignment horizontal="center" vertical="center"/>
    </xf>
    <xf numFmtId="184" fontId="49" fillId="0" borderId="0" xfId="0" applyNumberFormat="1" applyFont="1" applyAlignment="1">
      <alignment horizontal="center" vertical="center"/>
    </xf>
    <xf numFmtId="49" fontId="47" fillId="0" borderId="11" xfId="0" applyNumberFormat="1" applyFont="1" applyBorder="1">
      <alignment vertical="center"/>
    </xf>
    <xf numFmtId="184" fontId="47" fillId="0" borderId="11" xfId="0" applyNumberFormat="1" applyFont="1" applyBorder="1" applyAlignment="1">
      <alignment horizontal="right" vertical="center"/>
    </xf>
    <xf numFmtId="49" fontId="56" fillId="0" borderId="1" xfId="0" applyNumberFormat="1" applyFont="1" applyBorder="1" applyAlignment="1">
      <alignment horizontal="center" vertical="center"/>
    </xf>
    <xf numFmtId="184" fontId="56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/>
    </xf>
    <xf numFmtId="183" fontId="0" fillId="0" borderId="1" xfId="0" applyNumberFormat="1" applyBorder="1">
      <alignment vertical="center"/>
    </xf>
    <xf numFmtId="184" fontId="0" fillId="0" borderId="1" xfId="0" applyNumberFormat="1" applyBorder="1">
      <alignment vertical="center"/>
    </xf>
    <xf numFmtId="49" fontId="51" fillId="0" borderId="1" xfId="0" applyNumberFormat="1" applyFont="1" applyBorder="1" applyAlignment="1">
      <alignment horizontal="center" vertical="center"/>
    </xf>
    <xf numFmtId="0" fontId="57" fillId="0" borderId="0" xfId="54" applyFont="1" applyAlignment="1">
      <alignment vertical="center"/>
    </xf>
    <xf numFmtId="0" fontId="47" fillId="0" borderId="0" xfId="54" applyFont="1" applyAlignment="1">
      <alignment vertical="center"/>
    </xf>
    <xf numFmtId="0" fontId="46" fillId="0" borderId="0" xfId="54" applyFont="1" applyAlignment="1">
      <alignment vertical="center"/>
    </xf>
    <xf numFmtId="0" fontId="58" fillId="0" borderId="0" xfId="0" applyFont="1">
      <alignment vertical="center"/>
    </xf>
    <xf numFmtId="0" fontId="0" fillId="2" borderId="0" xfId="0" applyFill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7" fillId="0" borderId="0" xfId="54" applyFont="1" applyAlignment="1">
      <alignment vertical="center" wrapText="1"/>
    </xf>
    <xf numFmtId="183" fontId="47" fillId="0" borderId="0" xfId="54" applyNumberFormat="1" applyFont="1" applyAlignment="1">
      <alignment horizontal="right" vertical="center" wrapText="1"/>
    </xf>
    <xf numFmtId="0" fontId="59" fillId="0" borderId="1" xfId="54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 wrapText="1"/>
    </xf>
    <xf numFmtId="183" fontId="46" fillId="0" borderId="1" xfId="18" applyNumberFormat="1" applyFont="1" applyBorder="1" applyAlignment="1">
      <alignment horizontal="left" vertical="center"/>
    </xf>
    <xf numFmtId="0" fontId="46" fillId="0" borderId="1" xfId="18" applyFont="1" applyBorder="1" applyAlignment="1">
      <alignment horizontal="left" vertical="center"/>
    </xf>
    <xf numFmtId="185" fontId="60" fillId="0" borderId="1" xfId="11" applyNumberFormat="1" applyFont="1" applyFill="1" applyBorder="1">
      <alignment vertical="center"/>
    </xf>
    <xf numFmtId="0" fontId="61" fillId="0" borderId="12" xfId="0" applyFont="1" applyBorder="1" applyAlignment="1">
      <alignment horizontal="left" vertical="center" wrapText="1"/>
    </xf>
    <xf numFmtId="0" fontId="46" fillId="0" borderId="1" xfId="18" applyFont="1" applyBorder="1">
      <alignment vertical="center"/>
    </xf>
    <xf numFmtId="185" fontId="60" fillId="0" borderId="1" xfId="11" applyNumberFormat="1" applyFont="1" applyBorder="1">
      <alignment vertical="center"/>
    </xf>
    <xf numFmtId="0" fontId="53" fillId="0" borderId="1" xfId="18" applyFont="1" applyBorder="1">
      <alignment vertical="center"/>
    </xf>
    <xf numFmtId="0" fontId="53" fillId="0" borderId="0" xfId="54" applyFont="1" applyAlignment="1">
      <alignment vertical="center"/>
    </xf>
    <xf numFmtId="0" fontId="62" fillId="0" borderId="12" xfId="0" applyFont="1" applyBorder="1" applyAlignment="1">
      <alignment horizontal="left" vertical="center" wrapText="1"/>
    </xf>
    <xf numFmtId="0" fontId="63" fillId="0" borderId="1" xfId="18" applyFont="1" applyBorder="1">
      <alignment vertical="center"/>
    </xf>
    <xf numFmtId="49" fontId="46" fillId="0" borderId="1" xfId="18" applyNumberFormat="1" applyFont="1" applyBorder="1">
      <alignment vertical="center"/>
    </xf>
    <xf numFmtId="0" fontId="61" fillId="0" borderId="13" xfId="0" applyFont="1" applyBorder="1" applyAlignment="1">
      <alignment horizontal="left" vertical="center" wrapText="1"/>
    </xf>
    <xf numFmtId="0" fontId="46" fillId="0" borderId="7" xfId="18" applyFont="1" applyBorder="1">
      <alignment vertical="center"/>
    </xf>
    <xf numFmtId="0" fontId="61" fillId="0" borderId="1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0" fontId="9" fillId="0" borderId="1" xfId="8" applyNumberFormat="1" applyFont="1" applyBorder="1" applyAlignment="1">
      <alignment horizontal="center" vertical="center"/>
    </xf>
    <xf numFmtId="180" fontId="12" fillId="0" borderId="1" xfId="8" applyNumberFormat="1" applyFont="1" applyBorder="1" applyAlignment="1">
      <alignment horizontal="center" vertical="center"/>
    </xf>
    <xf numFmtId="180" fontId="9" fillId="0" borderId="1" xfId="8" applyNumberFormat="1" applyFont="1" applyBorder="1">
      <alignment vertical="center"/>
    </xf>
    <xf numFmtId="180" fontId="12" fillId="0" borderId="1" xfId="8" applyNumberFormat="1" applyFont="1" applyBorder="1">
      <alignment vertical="center"/>
    </xf>
    <xf numFmtId="0" fontId="11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3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9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3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1" xfId="0" applyFont="1" applyBorder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附件：行政一处报表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Sheet20" xfId="34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_进度表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_21湖北省2015年地方财政预算表（20150331报部）" xfId="54"/>
    <cellStyle name="常规 2" xfId="55"/>
    <cellStyle name="千位分隔 2" xfId="56"/>
    <cellStyle name="千位分隔 3" xfId="57"/>
    <cellStyle name="常规 4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C24"/>
  <sheetViews>
    <sheetView workbookViewId="0">
      <selection activeCell="E12" sqref="E12"/>
    </sheetView>
  </sheetViews>
  <sheetFormatPr defaultColWidth="9" defaultRowHeight="14.25" outlineLevelCol="2"/>
  <cols>
    <col min="3" max="3" width="77.875" customWidth="1"/>
  </cols>
  <sheetData>
    <row r="4" ht="48" customHeight="1" spans="2:3">
      <c r="B4" s="271" t="s">
        <v>0</v>
      </c>
      <c r="C4" s="271"/>
    </row>
    <row r="5" ht="25" customHeight="1" spans="2:3">
      <c r="B5" s="272" t="s">
        <v>1</v>
      </c>
      <c r="C5" s="272" t="s">
        <v>2</v>
      </c>
    </row>
    <row r="6" ht="25" customHeight="1" spans="2:3">
      <c r="B6" s="272" t="s">
        <v>3</v>
      </c>
      <c r="C6" s="272" t="s">
        <v>4</v>
      </c>
    </row>
    <row r="7" ht="25" customHeight="1" spans="2:3">
      <c r="B7" s="272" t="s">
        <v>5</v>
      </c>
      <c r="C7" s="272" t="s">
        <v>6</v>
      </c>
    </row>
    <row r="8" ht="25" customHeight="1" spans="2:3">
      <c r="B8" s="272" t="s">
        <v>7</v>
      </c>
      <c r="C8" s="272" t="s">
        <v>8</v>
      </c>
    </row>
    <row r="9" ht="25" customHeight="1" spans="2:3">
      <c r="B9" s="272" t="s">
        <v>9</v>
      </c>
      <c r="C9" s="272" t="s">
        <v>10</v>
      </c>
    </row>
    <row r="10" ht="25" customHeight="1" spans="2:3">
      <c r="B10" s="272" t="s">
        <v>11</v>
      </c>
      <c r="C10" s="272" t="s">
        <v>12</v>
      </c>
    </row>
    <row r="11" ht="25" customHeight="1" spans="2:3">
      <c r="B11" s="272" t="s">
        <v>13</v>
      </c>
      <c r="C11" s="272" t="s">
        <v>14</v>
      </c>
    </row>
    <row r="12" ht="25" customHeight="1" spans="2:3">
      <c r="B12" s="272" t="s">
        <v>15</v>
      </c>
      <c r="C12" s="272" t="s">
        <v>16</v>
      </c>
    </row>
    <row r="13" ht="25" customHeight="1" spans="2:3">
      <c r="B13" s="272" t="s">
        <v>17</v>
      </c>
      <c r="C13" s="272" t="s">
        <v>18</v>
      </c>
    </row>
    <row r="14" ht="25" customHeight="1" spans="2:3">
      <c r="B14" s="272" t="s">
        <v>19</v>
      </c>
      <c r="C14" s="272" t="s">
        <v>20</v>
      </c>
    </row>
    <row r="15" ht="25" customHeight="1" spans="2:3">
      <c r="B15" s="272" t="s">
        <v>21</v>
      </c>
      <c r="C15" s="272" t="s">
        <v>22</v>
      </c>
    </row>
    <row r="16" ht="25" customHeight="1" spans="2:3">
      <c r="B16" s="272" t="s">
        <v>23</v>
      </c>
      <c r="C16" s="272" t="s">
        <v>24</v>
      </c>
    </row>
    <row r="17" ht="25" customHeight="1" spans="2:3">
      <c r="B17" s="272" t="s">
        <v>25</v>
      </c>
      <c r="C17" s="272" t="s">
        <v>26</v>
      </c>
    </row>
    <row r="18" ht="25" customHeight="1" spans="2:3">
      <c r="B18" s="272" t="s">
        <v>27</v>
      </c>
      <c r="C18" s="272" t="s">
        <v>28</v>
      </c>
    </row>
    <row r="19" ht="25" customHeight="1" spans="2:3">
      <c r="B19" s="272" t="s">
        <v>29</v>
      </c>
      <c r="C19" s="272" t="s">
        <v>30</v>
      </c>
    </row>
    <row r="20" ht="25" customHeight="1" spans="2:3">
      <c r="B20" s="272" t="s">
        <v>31</v>
      </c>
      <c r="C20" s="272" t="s">
        <v>32</v>
      </c>
    </row>
    <row r="21" ht="25" customHeight="1" spans="2:3">
      <c r="B21" s="272" t="s">
        <v>33</v>
      </c>
      <c r="C21" s="272" t="s">
        <v>34</v>
      </c>
    </row>
    <row r="22" ht="25" customHeight="1" spans="2:3">
      <c r="B22" s="272" t="s">
        <v>35</v>
      </c>
      <c r="C22" s="272" t="s">
        <v>36</v>
      </c>
    </row>
    <row r="23" ht="25" customHeight="1" spans="2:3">
      <c r="B23" s="272" t="s">
        <v>37</v>
      </c>
      <c r="C23" s="272" t="s">
        <v>38</v>
      </c>
    </row>
    <row r="24" ht="25" customHeight="1" spans="2:3">
      <c r="B24" s="272" t="s">
        <v>39</v>
      </c>
      <c r="C24" s="272" t="s">
        <v>40</v>
      </c>
    </row>
  </sheetData>
  <mergeCells count="1">
    <mergeCell ref="B4:C4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46"/>
  <sheetViews>
    <sheetView workbookViewId="0">
      <selection activeCell="A2" sqref="A2:D2"/>
    </sheetView>
  </sheetViews>
  <sheetFormatPr defaultColWidth="9" defaultRowHeight="14.25" outlineLevelCol="3"/>
  <cols>
    <col min="1" max="1" width="40.25" customWidth="1"/>
    <col min="2" max="2" width="14.125" customWidth="1"/>
    <col min="3" max="4" width="15.625" customWidth="1"/>
  </cols>
  <sheetData>
    <row r="1" s="1" customFormat="1" ht="20.1" customHeight="1" spans="1:1">
      <c r="A1" s="1" t="s">
        <v>17</v>
      </c>
    </row>
    <row r="2" s="2" customFormat="1" ht="45" customHeight="1" spans="1:4">
      <c r="A2" s="11" t="s">
        <v>18</v>
      </c>
      <c r="B2" s="11"/>
      <c r="C2" s="11"/>
      <c r="D2" s="11"/>
    </row>
    <row r="3" s="3" customFormat="1" ht="20.1" customHeight="1" spans="4:4">
      <c r="D3" s="193" t="s">
        <v>41</v>
      </c>
    </row>
    <row r="4" s="4" customFormat="1" ht="30" customHeight="1" spans="1:4">
      <c r="A4" s="13" t="s">
        <v>1111</v>
      </c>
      <c r="B4" s="13" t="s">
        <v>1112</v>
      </c>
      <c r="C4" s="13" t="s">
        <v>1113</v>
      </c>
      <c r="D4" s="13" t="s">
        <v>1114</v>
      </c>
    </row>
    <row r="5" s="191" customFormat="1" ht="26.1" customHeight="1" spans="1:4">
      <c r="A5" s="15" t="s">
        <v>1115</v>
      </c>
      <c r="B5" s="22">
        <v>76113</v>
      </c>
      <c r="C5" s="22">
        <v>73301</v>
      </c>
      <c r="D5" s="22">
        <v>2812</v>
      </c>
    </row>
    <row r="6" s="191" customFormat="1" ht="26.1" customHeight="1" spans="1:4">
      <c r="A6" s="194" t="s">
        <v>1116</v>
      </c>
      <c r="B6" s="22">
        <v>13516</v>
      </c>
      <c r="C6" s="22">
        <v>13516</v>
      </c>
      <c r="D6" s="22"/>
    </row>
    <row r="7" s="192" customFormat="1" ht="26.1" customHeight="1" outlineLevel="1" spans="1:4">
      <c r="A7" s="45" t="s">
        <v>1117</v>
      </c>
      <c r="B7" s="21">
        <v>12481</v>
      </c>
      <c r="C7" s="21">
        <v>12481</v>
      </c>
      <c r="D7" s="21"/>
    </row>
    <row r="8" s="192" customFormat="1" ht="26.1" customHeight="1" outlineLevel="1" spans="1:4">
      <c r="A8" s="45" t="s">
        <v>1118</v>
      </c>
      <c r="B8" s="21">
        <v>979</v>
      </c>
      <c r="C8" s="21">
        <v>979</v>
      </c>
      <c r="D8" s="21"/>
    </row>
    <row r="9" s="192" customFormat="1" ht="26.1" customHeight="1" outlineLevel="1" spans="1:4">
      <c r="A9" s="45" t="s">
        <v>1119</v>
      </c>
      <c r="B9" s="21">
        <v>56</v>
      </c>
      <c r="C9" s="21">
        <v>56</v>
      </c>
      <c r="D9" s="21"/>
    </row>
    <row r="10" s="191" customFormat="1" ht="26.1" customHeight="1" spans="1:4">
      <c r="A10" s="194" t="s">
        <v>1120</v>
      </c>
      <c r="B10" s="22">
        <v>81</v>
      </c>
      <c r="C10" s="22">
        <v>81</v>
      </c>
      <c r="D10" s="22"/>
    </row>
    <row r="11" s="192" customFormat="1" ht="26.1" customHeight="1" outlineLevel="1" spans="1:4">
      <c r="A11" s="45" t="s">
        <v>1121</v>
      </c>
      <c r="B11" s="21">
        <v>31</v>
      </c>
      <c r="C11" s="21">
        <v>31</v>
      </c>
      <c r="D11" s="21"/>
    </row>
    <row r="12" s="192" customFormat="1" ht="26.1" customHeight="1" outlineLevel="1" spans="1:4">
      <c r="A12" s="45" t="s">
        <v>1122</v>
      </c>
      <c r="B12" s="21">
        <v>50</v>
      </c>
      <c r="C12" s="21">
        <v>50</v>
      </c>
      <c r="D12" s="21"/>
    </row>
    <row r="13" s="191" customFormat="1" ht="26.1" customHeight="1" spans="1:4">
      <c r="A13" s="194" t="s">
        <v>1123</v>
      </c>
      <c r="B13" s="22">
        <v>29517</v>
      </c>
      <c r="C13" s="22">
        <v>29517</v>
      </c>
      <c r="D13" s="22"/>
    </row>
    <row r="14" s="192" customFormat="1" ht="26.1" customHeight="1" outlineLevel="1" spans="1:4">
      <c r="A14" s="45" t="s">
        <v>1124</v>
      </c>
      <c r="B14" s="21">
        <v>133</v>
      </c>
      <c r="C14" s="21">
        <v>133</v>
      </c>
      <c r="D14" s="21"/>
    </row>
    <row r="15" s="192" customFormat="1" ht="26.1" customHeight="1" outlineLevel="1" spans="1:4">
      <c r="A15" s="45" t="s">
        <v>1125</v>
      </c>
      <c r="B15" s="21">
        <v>4394</v>
      </c>
      <c r="C15" s="21">
        <v>4394</v>
      </c>
      <c r="D15" s="21"/>
    </row>
    <row r="16" s="192" customFormat="1" ht="26.1" customHeight="1" outlineLevel="1" spans="1:4">
      <c r="A16" s="45" t="s">
        <v>1126</v>
      </c>
      <c r="B16" s="21">
        <v>2319</v>
      </c>
      <c r="C16" s="21">
        <v>2319</v>
      </c>
      <c r="D16" s="21"/>
    </row>
    <row r="17" s="192" customFormat="1" ht="26.1" customHeight="1" outlineLevel="1" spans="1:4">
      <c r="A17" s="45" t="s">
        <v>1127</v>
      </c>
      <c r="B17" s="21">
        <v>1503</v>
      </c>
      <c r="C17" s="21">
        <v>1503</v>
      </c>
      <c r="D17" s="21"/>
    </row>
    <row r="18" s="192" customFormat="1" ht="26.1" customHeight="1" outlineLevel="1" spans="1:4">
      <c r="A18" s="45" t="s">
        <v>1128</v>
      </c>
      <c r="B18" s="21">
        <v>72</v>
      </c>
      <c r="C18" s="21">
        <v>72</v>
      </c>
      <c r="D18" s="21"/>
    </row>
    <row r="19" s="192" customFormat="1" ht="26.1" customHeight="1" outlineLevel="1" spans="1:4">
      <c r="A19" s="45" t="s">
        <v>1129</v>
      </c>
      <c r="B19" s="21">
        <v>41</v>
      </c>
      <c r="C19" s="21">
        <v>41</v>
      </c>
      <c r="D19" s="21"/>
    </row>
    <row r="20" s="192" customFormat="1" ht="26.1" customHeight="1" outlineLevel="1" spans="1:4">
      <c r="A20" s="45" t="s">
        <v>1130</v>
      </c>
      <c r="B20" s="21">
        <v>13380</v>
      </c>
      <c r="C20" s="21">
        <v>13380</v>
      </c>
      <c r="D20" s="21"/>
    </row>
    <row r="21" s="192" customFormat="1" ht="26.1" customHeight="1" outlineLevel="1" spans="1:4">
      <c r="A21" s="45" t="s">
        <v>1131</v>
      </c>
      <c r="B21" s="21">
        <v>7675</v>
      </c>
      <c r="C21" s="21">
        <v>7675</v>
      </c>
      <c r="D21" s="21"/>
    </row>
    <row r="22" s="191" customFormat="1" ht="26.1" customHeight="1" spans="1:4">
      <c r="A22" s="194" t="s">
        <v>1132</v>
      </c>
      <c r="B22" s="22">
        <v>6212</v>
      </c>
      <c r="C22" s="22">
        <v>5826</v>
      </c>
      <c r="D22" s="22">
        <v>386</v>
      </c>
    </row>
    <row r="23" s="192" customFormat="1" ht="26.1" customHeight="1" outlineLevel="1" spans="1:4">
      <c r="A23" s="45" t="s">
        <v>1133</v>
      </c>
      <c r="B23" s="21">
        <v>86</v>
      </c>
      <c r="C23" s="21">
        <v>86</v>
      </c>
      <c r="D23" s="21"/>
    </row>
    <row r="24" s="192" customFormat="1" ht="26.1" customHeight="1" outlineLevel="1" spans="1:4">
      <c r="A24" s="45" t="s">
        <v>1134</v>
      </c>
      <c r="B24" s="21">
        <v>297</v>
      </c>
      <c r="C24" s="21">
        <v>297</v>
      </c>
      <c r="D24" s="21"/>
    </row>
    <row r="25" s="192" customFormat="1" ht="26.1" customHeight="1" outlineLevel="1" spans="1:4">
      <c r="A25" s="45" t="s">
        <v>1135</v>
      </c>
      <c r="B25" s="21">
        <v>538</v>
      </c>
      <c r="C25" s="21">
        <v>538</v>
      </c>
      <c r="D25" s="21"/>
    </row>
    <row r="26" s="192" customFormat="1" ht="26.1" customHeight="1" outlineLevel="1" spans="1:4">
      <c r="A26" s="45" t="s">
        <v>1136</v>
      </c>
      <c r="B26" s="21">
        <v>4270</v>
      </c>
      <c r="C26" s="21">
        <v>3884</v>
      </c>
      <c r="D26" s="21">
        <v>386</v>
      </c>
    </row>
    <row r="27" s="192" customFormat="1" ht="26.1" customHeight="1" outlineLevel="1" spans="1:4">
      <c r="A27" s="45" t="s">
        <v>1137</v>
      </c>
      <c r="B27" s="21">
        <v>124</v>
      </c>
      <c r="C27" s="21">
        <v>124</v>
      </c>
      <c r="D27" s="21"/>
    </row>
    <row r="28" s="192" customFormat="1" ht="26.1" customHeight="1" outlineLevel="1" spans="1:4">
      <c r="A28" s="45" t="s">
        <v>1138</v>
      </c>
      <c r="B28" s="21">
        <v>760</v>
      </c>
      <c r="C28" s="21">
        <v>760</v>
      </c>
      <c r="D28" s="21"/>
    </row>
    <row r="29" s="192" customFormat="1" ht="26.1" customHeight="1" outlineLevel="1" spans="1:4">
      <c r="A29" s="45" t="s">
        <v>1139</v>
      </c>
      <c r="B29" s="21">
        <v>72</v>
      </c>
      <c r="C29" s="21">
        <v>72</v>
      </c>
      <c r="D29" s="21"/>
    </row>
    <row r="30" s="192" customFormat="1" ht="26.1" customHeight="1" outlineLevel="1" spans="1:4">
      <c r="A30" s="45" t="s">
        <v>1140</v>
      </c>
      <c r="B30" s="21">
        <v>65</v>
      </c>
      <c r="C30" s="21">
        <v>65</v>
      </c>
      <c r="D30" s="21"/>
    </row>
    <row r="31" s="191" customFormat="1" ht="26.1" customHeight="1" spans="1:4">
      <c r="A31" s="194" t="s">
        <v>1141</v>
      </c>
      <c r="B31" s="22">
        <v>5000</v>
      </c>
      <c r="C31" s="22">
        <v>5000</v>
      </c>
      <c r="D31" s="22"/>
    </row>
    <row r="32" s="192" customFormat="1" ht="24.95" customHeight="1" outlineLevel="1" spans="1:4">
      <c r="A32" s="45" t="s">
        <v>1142</v>
      </c>
      <c r="B32" s="21">
        <v>5000</v>
      </c>
      <c r="C32" s="21">
        <v>5000</v>
      </c>
      <c r="D32" s="21"/>
    </row>
    <row r="33" s="191" customFormat="1" ht="24.95" customHeight="1" spans="1:4">
      <c r="A33" s="194" t="s">
        <v>1143</v>
      </c>
      <c r="B33" s="22">
        <v>14799</v>
      </c>
      <c r="C33" s="22">
        <v>12373</v>
      </c>
      <c r="D33" s="22">
        <v>2426</v>
      </c>
    </row>
    <row r="34" s="192" customFormat="1" ht="24.95" customHeight="1" outlineLevel="1" spans="1:4">
      <c r="A34" s="45" t="s">
        <v>1144</v>
      </c>
      <c r="B34" s="21">
        <v>6194</v>
      </c>
      <c r="C34" s="21">
        <v>6194</v>
      </c>
      <c r="D34" s="21"/>
    </row>
    <row r="35" s="192" customFormat="1" ht="24.95" customHeight="1" outlineLevel="1" spans="1:4">
      <c r="A35" s="45" t="s">
        <v>1145</v>
      </c>
      <c r="B35" s="21">
        <v>1445</v>
      </c>
      <c r="C35" s="21">
        <v>1445</v>
      </c>
      <c r="D35" s="21"/>
    </row>
    <row r="36" s="192" customFormat="1" ht="24.95" customHeight="1" outlineLevel="1" spans="1:4">
      <c r="A36" s="45" t="s">
        <v>1146</v>
      </c>
      <c r="B36" s="21">
        <v>1732</v>
      </c>
      <c r="C36" s="21">
        <v>1732</v>
      </c>
      <c r="D36" s="21"/>
    </row>
    <row r="37" s="192" customFormat="1" ht="24.95" customHeight="1" outlineLevel="1" spans="1:4">
      <c r="A37" s="45" t="s">
        <v>1147</v>
      </c>
      <c r="B37" s="21">
        <v>2000</v>
      </c>
      <c r="C37" s="21"/>
      <c r="D37" s="21">
        <v>2000</v>
      </c>
    </row>
    <row r="38" s="192" customFormat="1" ht="24.95" customHeight="1" outlineLevel="1" spans="1:4">
      <c r="A38" s="45" t="s">
        <v>1148</v>
      </c>
      <c r="B38" s="21">
        <v>2252</v>
      </c>
      <c r="C38" s="21">
        <v>1937</v>
      </c>
      <c r="D38" s="21">
        <v>315</v>
      </c>
    </row>
    <row r="39" s="192" customFormat="1" ht="24.95" customHeight="1" outlineLevel="1" spans="1:4">
      <c r="A39" s="45" t="s">
        <v>1149</v>
      </c>
      <c r="B39" s="21">
        <v>1065</v>
      </c>
      <c r="C39" s="21">
        <v>1065</v>
      </c>
      <c r="D39" s="21"/>
    </row>
    <row r="40" s="192" customFormat="1" ht="24.95" customHeight="1" outlineLevel="1" spans="1:4">
      <c r="A40" s="45" t="s">
        <v>1150</v>
      </c>
      <c r="B40" s="21">
        <v>111</v>
      </c>
      <c r="C40" s="21"/>
      <c r="D40" s="21">
        <v>111</v>
      </c>
    </row>
    <row r="41" s="191" customFormat="1" ht="24.95" customHeight="1" spans="1:4">
      <c r="A41" s="194" t="s">
        <v>1151</v>
      </c>
      <c r="B41" s="22">
        <v>3440</v>
      </c>
      <c r="C41" s="22">
        <v>3440</v>
      </c>
      <c r="D41" s="22"/>
    </row>
    <row r="42" s="192" customFormat="1" ht="24.95" customHeight="1" outlineLevel="1" spans="1:4">
      <c r="A42" s="45" t="s">
        <v>1152</v>
      </c>
      <c r="B42" s="21">
        <v>3440</v>
      </c>
      <c r="C42" s="21">
        <v>3440</v>
      </c>
      <c r="D42" s="21"/>
    </row>
    <row r="43" s="191" customFormat="1" ht="24.95" customHeight="1" spans="1:4">
      <c r="A43" s="194" t="s">
        <v>1153</v>
      </c>
      <c r="B43" s="22">
        <v>2050</v>
      </c>
      <c r="C43" s="22">
        <v>2050</v>
      </c>
      <c r="D43" s="22"/>
    </row>
    <row r="44" s="192" customFormat="1" ht="24.95" customHeight="1" outlineLevel="1" spans="1:4">
      <c r="A44" s="45" t="s">
        <v>1154</v>
      </c>
      <c r="B44" s="21">
        <v>2050</v>
      </c>
      <c r="C44" s="21">
        <v>2050</v>
      </c>
      <c r="D44" s="21"/>
    </row>
    <row r="45" s="191" customFormat="1" ht="24.95" customHeight="1" spans="1:4">
      <c r="A45" s="194" t="s">
        <v>1155</v>
      </c>
      <c r="B45" s="22">
        <v>1498</v>
      </c>
      <c r="C45" s="22">
        <v>1498</v>
      </c>
      <c r="D45" s="22"/>
    </row>
    <row r="46" s="192" customFormat="1" ht="24.95" customHeight="1" outlineLevel="1" spans="1:4">
      <c r="A46" s="45" t="s">
        <v>1156</v>
      </c>
      <c r="B46" s="21">
        <v>1498</v>
      </c>
      <c r="C46" s="21">
        <v>1498</v>
      </c>
      <c r="D46" s="21"/>
    </row>
  </sheetData>
  <mergeCells count="1">
    <mergeCell ref="A2:D2"/>
  </mergeCells>
  <printOptions horizontalCentered="1"/>
  <pageMargins left="0.786805555555556" right="0.590277777777778" top="0.984027777777778" bottom="0.984027777777778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Zeros="0"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4.25"/>
  <cols>
    <col min="1" max="1" width="45.5416666666667" style="179" customWidth="1"/>
    <col min="2" max="210" width="9.09166666666667" style="179" customWidth="1"/>
    <col min="211" max="214" width="9.09166666666667" style="179"/>
    <col min="215" max="215" width="10.6333333333333" style="179" hidden="1" customWidth="1"/>
    <col min="216" max="216" width="40.9083333333333" style="179" customWidth="1"/>
    <col min="217" max="217" width="16.0916666666667" style="179" customWidth="1"/>
    <col min="218" max="218" width="15.725" style="179" customWidth="1"/>
    <col min="219" max="219" width="13.3666666666667" style="179" customWidth="1"/>
    <col min="220" max="220" width="22.725" style="179" customWidth="1"/>
    <col min="221" max="466" width="9.09166666666667" style="179" customWidth="1"/>
    <col min="467" max="470" width="9.09166666666667" style="179"/>
    <col min="471" max="471" width="10.6333333333333" style="179" hidden="1" customWidth="1"/>
    <col min="472" max="472" width="40.9083333333333" style="179" customWidth="1"/>
    <col min="473" max="473" width="16.0916666666667" style="179" customWidth="1"/>
    <col min="474" max="474" width="15.725" style="179" customWidth="1"/>
    <col min="475" max="475" width="13.3666666666667" style="179" customWidth="1"/>
    <col min="476" max="476" width="22.725" style="179" customWidth="1"/>
    <col min="477" max="722" width="9.09166666666667" style="179" customWidth="1"/>
    <col min="723" max="726" width="9.09166666666667" style="179"/>
    <col min="727" max="727" width="10.6333333333333" style="179" hidden="1" customWidth="1"/>
    <col min="728" max="728" width="40.9083333333333" style="179" customWidth="1"/>
    <col min="729" max="729" width="16.0916666666667" style="179" customWidth="1"/>
    <col min="730" max="730" width="15.725" style="179" customWidth="1"/>
    <col min="731" max="731" width="13.3666666666667" style="179" customWidth="1"/>
    <col min="732" max="732" width="22.725" style="179" customWidth="1"/>
    <col min="733" max="978" width="9.09166666666667" style="179" customWidth="1"/>
    <col min="979" max="982" width="9.09166666666667" style="179"/>
    <col min="983" max="983" width="10.6333333333333" style="179" hidden="1" customWidth="1"/>
    <col min="984" max="984" width="40.9083333333333" style="179" customWidth="1"/>
    <col min="985" max="985" width="16.0916666666667" style="179" customWidth="1"/>
    <col min="986" max="986" width="15.725" style="179" customWidth="1"/>
    <col min="987" max="987" width="13.3666666666667" style="179" customWidth="1"/>
    <col min="988" max="988" width="22.725" style="179" customWidth="1"/>
    <col min="989" max="1234" width="9.09166666666667" style="179" customWidth="1"/>
    <col min="1235" max="1238" width="9.09166666666667" style="179"/>
    <col min="1239" max="1239" width="10.6333333333333" style="179" hidden="1" customWidth="1"/>
    <col min="1240" max="1240" width="40.9083333333333" style="179" customWidth="1"/>
    <col min="1241" max="1241" width="16.0916666666667" style="179" customWidth="1"/>
    <col min="1242" max="1242" width="15.725" style="179" customWidth="1"/>
    <col min="1243" max="1243" width="13.3666666666667" style="179" customWidth="1"/>
    <col min="1244" max="1244" width="22.725" style="179" customWidth="1"/>
    <col min="1245" max="1490" width="9.09166666666667" style="179" customWidth="1"/>
    <col min="1491" max="1494" width="9.09166666666667" style="179"/>
    <col min="1495" max="1495" width="10.6333333333333" style="179" hidden="1" customWidth="1"/>
    <col min="1496" max="1496" width="40.9083333333333" style="179" customWidth="1"/>
    <col min="1497" max="1497" width="16.0916666666667" style="179" customWidth="1"/>
    <col min="1498" max="1498" width="15.725" style="179" customWidth="1"/>
    <col min="1499" max="1499" width="13.3666666666667" style="179" customWidth="1"/>
    <col min="1500" max="1500" width="22.725" style="179" customWidth="1"/>
    <col min="1501" max="1746" width="9.09166666666667" style="179" customWidth="1"/>
    <col min="1747" max="1750" width="9.09166666666667" style="179"/>
    <col min="1751" max="1751" width="10.6333333333333" style="179" hidden="1" customWidth="1"/>
    <col min="1752" max="1752" width="40.9083333333333" style="179" customWidth="1"/>
    <col min="1753" max="1753" width="16.0916666666667" style="179" customWidth="1"/>
    <col min="1754" max="1754" width="15.725" style="179" customWidth="1"/>
    <col min="1755" max="1755" width="13.3666666666667" style="179" customWidth="1"/>
    <col min="1756" max="1756" width="22.725" style="179" customWidth="1"/>
    <col min="1757" max="2002" width="9.09166666666667" style="179" customWidth="1"/>
    <col min="2003" max="2006" width="9.09166666666667" style="179"/>
    <col min="2007" max="2007" width="10.6333333333333" style="179" hidden="1" customWidth="1"/>
    <col min="2008" max="2008" width="40.9083333333333" style="179" customWidth="1"/>
    <col min="2009" max="2009" width="16.0916666666667" style="179" customWidth="1"/>
    <col min="2010" max="2010" width="15.725" style="179" customWidth="1"/>
    <col min="2011" max="2011" width="13.3666666666667" style="179" customWidth="1"/>
    <col min="2012" max="2012" width="22.725" style="179" customWidth="1"/>
    <col min="2013" max="2258" width="9.09166666666667" style="179" customWidth="1"/>
    <col min="2259" max="2262" width="9.09166666666667" style="179"/>
    <col min="2263" max="2263" width="10.6333333333333" style="179" hidden="1" customWidth="1"/>
    <col min="2264" max="2264" width="40.9083333333333" style="179" customWidth="1"/>
    <col min="2265" max="2265" width="16.0916666666667" style="179" customWidth="1"/>
    <col min="2266" max="2266" width="15.725" style="179" customWidth="1"/>
    <col min="2267" max="2267" width="13.3666666666667" style="179" customWidth="1"/>
    <col min="2268" max="2268" width="22.725" style="179" customWidth="1"/>
    <col min="2269" max="2514" width="9.09166666666667" style="179" customWidth="1"/>
    <col min="2515" max="2518" width="9.09166666666667" style="179"/>
    <col min="2519" max="2519" width="10.6333333333333" style="179" hidden="1" customWidth="1"/>
    <col min="2520" max="2520" width="40.9083333333333" style="179" customWidth="1"/>
    <col min="2521" max="2521" width="16.0916666666667" style="179" customWidth="1"/>
    <col min="2522" max="2522" width="15.725" style="179" customWidth="1"/>
    <col min="2523" max="2523" width="13.3666666666667" style="179" customWidth="1"/>
    <col min="2524" max="2524" width="22.725" style="179" customWidth="1"/>
    <col min="2525" max="2770" width="9.09166666666667" style="179" customWidth="1"/>
    <col min="2771" max="2774" width="9.09166666666667" style="179"/>
    <col min="2775" max="2775" width="10.6333333333333" style="179" hidden="1" customWidth="1"/>
    <col min="2776" max="2776" width="40.9083333333333" style="179" customWidth="1"/>
    <col min="2777" max="2777" width="16.0916666666667" style="179" customWidth="1"/>
    <col min="2778" max="2778" width="15.725" style="179" customWidth="1"/>
    <col min="2779" max="2779" width="13.3666666666667" style="179" customWidth="1"/>
    <col min="2780" max="2780" width="22.725" style="179" customWidth="1"/>
    <col min="2781" max="3026" width="9.09166666666667" style="179" customWidth="1"/>
    <col min="3027" max="3030" width="9.09166666666667" style="179"/>
    <col min="3031" max="3031" width="10.6333333333333" style="179" hidden="1" customWidth="1"/>
    <col min="3032" max="3032" width="40.9083333333333" style="179" customWidth="1"/>
    <col min="3033" max="3033" width="16.0916666666667" style="179" customWidth="1"/>
    <col min="3034" max="3034" width="15.725" style="179" customWidth="1"/>
    <col min="3035" max="3035" width="13.3666666666667" style="179" customWidth="1"/>
    <col min="3036" max="3036" width="22.725" style="179" customWidth="1"/>
    <col min="3037" max="3282" width="9.09166666666667" style="179" customWidth="1"/>
    <col min="3283" max="3286" width="9.09166666666667" style="179"/>
    <col min="3287" max="3287" width="10.6333333333333" style="179" hidden="1" customWidth="1"/>
    <col min="3288" max="3288" width="40.9083333333333" style="179" customWidth="1"/>
    <col min="3289" max="3289" width="16.0916666666667" style="179" customWidth="1"/>
    <col min="3290" max="3290" width="15.725" style="179" customWidth="1"/>
    <col min="3291" max="3291" width="13.3666666666667" style="179" customWidth="1"/>
    <col min="3292" max="3292" width="22.725" style="179" customWidth="1"/>
    <col min="3293" max="3538" width="9.09166666666667" style="179" customWidth="1"/>
    <col min="3539" max="3542" width="9.09166666666667" style="179"/>
    <col min="3543" max="3543" width="10.6333333333333" style="179" hidden="1" customWidth="1"/>
    <col min="3544" max="3544" width="40.9083333333333" style="179" customWidth="1"/>
    <col min="3545" max="3545" width="16.0916666666667" style="179" customWidth="1"/>
    <col min="3546" max="3546" width="15.725" style="179" customWidth="1"/>
    <col min="3547" max="3547" width="13.3666666666667" style="179" customWidth="1"/>
    <col min="3548" max="3548" width="22.725" style="179" customWidth="1"/>
    <col min="3549" max="3794" width="9.09166666666667" style="179" customWidth="1"/>
    <col min="3795" max="3798" width="9.09166666666667" style="179"/>
    <col min="3799" max="3799" width="10.6333333333333" style="179" hidden="1" customWidth="1"/>
    <col min="3800" max="3800" width="40.9083333333333" style="179" customWidth="1"/>
    <col min="3801" max="3801" width="16.0916666666667" style="179" customWidth="1"/>
    <col min="3802" max="3802" width="15.725" style="179" customWidth="1"/>
    <col min="3803" max="3803" width="13.3666666666667" style="179" customWidth="1"/>
    <col min="3804" max="3804" width="22.725" style="179" customWidth="1"/>
    <col min="3805" max="4050" width="9.09166666666667" style="179" customWidth="1"/>
    <col min="4051" max="4054" width="9.09166666666667" style="179"/>
    <col min="4055" max="4055" width="10.6333333333333" style="179" hidden="1" customWidth="1"/>
    <col min="4056" max="4056" width="40.9083333333333" style="179" customWidth="1"/>
    <col min="4057" max="4057" width="16.0916666666667" style="179" customWidth="1"/>
    <col min="4058" max="4058" width="15.725" style="179" customWidth="1"/>
    <col min="4059" max="4059" width="13.3666666666667" style="179" customWidth="1"/>
    <col min="4060" max="4060" width="22.725" style="179" customWidth="1"/>
    <col min="4061" max="4306" width="9.09166666666667" style="179" customWidth="1"/>
    <col min="4307" max="4310" width="9.09166666666667" style="179"/>
    <col min="4311" max="4311" width="10.6333333333333" style="179" hidden="1" customWidth="1"/>
    <col min="4312" max="4312" width="40.9083333333333" style="179" customWidth="1"/>
    <col min="4313" max="4313" width="16.0916666666667" style="179" customWidth="1"/>
    <col min="4314" max="4314" width="15.725" style="179" customWidth="1"/>
    <col min="4315" max="4315" width="13.3666666666667" style="179" customWidth="1"/>
    <col min="4316" max="4316" width="22.725" style="179" customWidth="1"/>
    <col min="4317" max="4562" width="9.09166666666667" style="179" customWidth="1"/>
    <col min="4563" max="4566" width="9.09166666666667" style="179"/>
    <col min="4567" max="4567" width="10.6333333333333" style="179" hidden="1" customWidth="1"/>
    <col min="4568" max="4568" width="40.9083333333333" style="179" customWidth="1"/>
    <col min="4569" max="4569" width="16.0916666666667" style="179" customWidth="1"/>
    <col min="4570" max="4570" width="15.725" style="179" customWidth="1"/>
    <col min="4571" max="4571" width="13.3666666666667" style="179" customWidth="1"/>
    <col min="4572" max="4572" width="22.725" style="179" customWidth="1"/>
    <col min="4573" max="4818" width="9.09166666666667" style="179" customWidth="1"/>
    <col min="4819" max="4822" width="9.09166666666667" style="179"/>
    <col min="4823" max="4823" width="10.6333333333333" style="179" hidden="1" customWidth="1"/>
    <col min="4824" max="4824" width="40.9083333333333" style="179" customWidth="1"/>
    <col min="4825" max="4825" width="16.0916666666667" style="179" customWidth="1"/>
    <col min="4826" max="4826" width="15.725" style="179" customWidth="1"/>
    <col min="4827" max="4827" width="13.3666666666667" style="179" customWidth="1"/>
    <col min="4828" max="4828" width="22.725" style="179" customWidth="1"/>
    <col min="4829" max="5074" width="9.09166666666667" style="179" customWidth="1"/>
    <col min="5075" max="5078" width="9.09166666666667" style="179"/>
    <col min="5079" max="5079" width="10.6333333333333" style="179" hidden="1" customWidth="1"/>
    <col min="5080" max="5080" width="40.9083333333333" style="179" customWidth="1"/>
    <col min="5081" max="5081" width="16.0916666666667" style="179" customWidth="1"/>
    <col min="5082" max="5082" width="15.725" style="179" customWidth="1"/>
    <col min="5083" max="5083" width="13.3666666666667" style="179" customWidth="1"/>
    <col min="5084" max="5084" width="22.725" style="179" customWidth="1"/>
    <col min="5085" max="5330" width="9.09166666666667" style="179" customWidth="1"/>
    <col min="5331" max="5334" width="9.09166666666667" style="179"/>
    <col min="5335" max="5335" width="10.6333333333333" style="179" hidden="1" customWidth="1"/>
    <col min="5336" max="5336" width="40.9083333333333" style="179" customWidth="1"/>
    <col min="5337" max="5337" width="16.0916666666667" style="179" customWidth="1"/>
    <col min="5338" max="5338" width="15.725" style="179" customWidth="1"/>
    <col min="5339" max="5339" width="13.3666666666667" style="179" customWidth="1"/>
    <col min="5340" max="5340" width="22.725" style="179" customWidth="1"/>
    <col min="5341" max="5586" width="9.09166666666667" style="179" customWidth="1"/>
    <col min="5587" max="5590" width="9.09166666666667" style="179"/>
    <col min="5591" max="5591" width="10.6333333333333" style="179" hidden="1" customWidth="1"/>
    <col min="5592" max="5592" width="40.9083333333333" style="179" customWidth="1"/>
    <col min="5593" max="5593" width="16.0916666666667" style="179" customWidth="1"/>
    <col min="5594" max="5594" width="15.725" style="179" customWidth="1"/>
    <col min="5595" max="5595" width="13.3666666666667" style="179" customWidth="1"/>
    <col min="5596" max="5596" width="22.725" style="179" customWidth="1"/>
    <col min="5597" max="5842" width="9.09166666666667" style="179" customWidth="1"/>
    <col min="5843" max="5846" width="9.09166666666667" style="179"/>
    <col min="5847" max="5847" width="10.6333333333333" style="179" hidden="1" customWidth="1"/>
    <col min="5848" max="5848" width="40.9083333333333" style="179" customWidth="1"/>
    <col min="5849" max="5849" width="16.0916666666667" style="179" customWidth="1"/>
    <col min="5850" max="5850" width="15.725" style="179" customWidth="1"/>
    <col min="5851" max="5851" width="13.3666666666667" style="179" customWidth="1"/>
    <col min="5852" max="5852" width="22.725" style="179" customWidth="1"/>
    <col min="5853" max="6098" width="9.09166666666667" style="179" customWidth="1"/>
    <col min="6099" max="6102" width="9.09166666666667" style="179"/>
    <col min="6103" max="6103" width="10.6333333333333" style="179" hidden="1" customWidth="1"/>
    <col min="6104" max="6104" width="40.9083333333333" style="179" customWidth="1"/>
    <col min="6105" max="6105" width="16.0916666666667" style="179" customWidth="1"/>
    <col min="6106" max="6106" width="15.725" style="179" customWidth="1"/>
    <col min="6107" max="6107" width="13.3666666666667" style="179" customWidth="1"/>
    <col min="6108" max="6108" width="22.725" style="179" customWidth="1"/>
    <col min="6109" max="6354" width="9.09166666666667" style="179" customWidth="1"/>
    <col min="6355" max="6358" width="9.09166666666667" style="179"/>
    <col min="6359" max="6359" width="10.6333333333333" style="179" hidden="1" customWidth="1"/>
    <col min="6360" max="6360" width="40.9083333333333" style="179" customWidth="1"/>
    <col min="6361" max="6361" width="16.0916666666667" style="179" customWidth="1"/>
    <col min="6362" max="6362" width="15.725" style="179" customWidth="1"/>
    <col min="6363" max="6363" width="13.3666666666667" style="179" customWidth="1"/>
    <col min="6364" max="6364" width="22.725" style="179" customWidth="1"/>
    <col min="6365" max="6610" width="9.09166666666667" style="179" customWidth="1"/>
    <col min="6611" max="6614" width="9.09166666666667" style="179"/>
    <col min="6615" max="6615" width="10.6333333333333" style="179" hidden="1" customWidth="1"/>
    <col min="6616" max="6616" width="40.9083333333333" style="179" customWidth="1"/>
    <col min="6617" max="6617" width="16.0916666666667" style="179" customWidth="1"/>
    <col min="6618" max="6618" width="15.725" style="179" customWidth="1"/>
    <col min="6619" max="6619" width="13.3666666666667" style="179" customWidth="1"/>
    <col min="6620" max="6620" width="22.725" style="179" customWidth="1"/>
    <col min="6621" max="6866" width="9.09166666666667" style="179" customWidth="1"/>
    <col min="6867" max="6870" width="9.09166666666667" style="179"/>
    <col min="6871" max="6871" width="10.6333333333333" style="179" hidden="1" customWidth="1"/>
    <col min="6872" max="6872" width="40.9083333333333" style="179" customWidth="1"/>
    <col min="6873" max="6873" width="16.0916666666667" style="179" customWidth="1"/>
    <col min="6874" max="6874" width="15.725" style="179" customWidth="1"/>
    <col min="6875" max="6875" width="13.3666666666667" style="179" customWidth="1"/>
    <col min="6876" max="6876" width="22.725" style="179" customWidth="1"/>
    <col min="6877" max="7122" width="9.09166666666667" style="179" customWidth="1"/>
    <col min="7123" max="7126" width="9.09166666666667" style="179"/>
    <col min="7127" max="7127" width="10.6333333333333" style="179" hidden="1" customWidth="1"/>
    <col min="7128" max="7128" width="40.9083333333333" style="179" customWidth="1"/>
    <col min="7129" max="7129" width="16.0916666666667" style="179" customWidth="1"/>
    <col min="7130" max="7130" width="15.725" style="179" customWidth="1"/>
    <col min="7131" max="7131" width="13.3666666666667" style="179" customWidth="1"/>
    <col min="7132" max="7132" width="22.725" style="179" customWidth="1"/>
    <col min="7133" max="7378" width="9.09166666666667" style="179" customWidth="1"/>
    <col min="7379" max="7382" width="9.09166666666667" style="179"/>
    <col min="7383" max="7383" width="10.6333333333333" style="179" hidden="1" customWidth="1"/>
    <col min="7384" max="7384" width="40.9083333333333" style="179" customWidth="1"/>
    <col min="7385" max="7385" width="16.0916666666667" style="179" customWidth="1"/>
    <col min="7386" max="7386" width="15.725" style="179" customWidth="1"/>
    <col min="7387" max="7387" width="13.3666666666667" style="179" customWidth="1"/>
    <col min="7388" max="7388" width="22.725" style="179" customWidth="1"/>
    <col min="7389" max="7634" width="9.09166666666667" style="179" customWidth="1"/>
    <col min="7635" max="7638" width="9.09166666666667" style="179"/>
    <col min="7639" max="7639" width="10.6333333333333" style="179" hidden="1" customWidth="1"/>
    <col min="7640" max="7640" width="40.9083333333333" style="179" customWidth="1"/>
    <col min="7641" max="7641" width="16.0916666666667" style="179" customWidth="1"/>
    <col min="7642" max="7642" width="15.725" style="179" customWidth="1"/>
    <col min="7643" max="7643" width="13.3666666666667" style="179" customWidth="1"/>
    <col min="7644" max="7644" width="22.725" style="179" customWidth="1"/>
    <col min="7645" max="7890" width="9.09166666666667" style="179" customWidth="1"/>
    <col min="7891" max="7894" width="9.09166666666667" style="179"/>
    <col min="7895" max="7895" width="10.6333333333333" style="179" hidden="1" customWidth="1"/>
    <col min="7896" max="7896" width="40.9083333333333" style="179" customWidth="1"/>
    <col min="7897" max="7897" width="16.0916666666667" style="179" customWidth="1"/>
    <col min="7898" max="7898" width="15.725" style="179" customWidth="1"/>
    <col min="7899" max="7899" width="13.3666666666667" style="179" customWidth="1"/>
    <col min="7900" max="7900" width="22.725" style="179" customWidth="1"/>
    <col min="7901" max="8146" width="9.09166666666667" style="179" customWidth="1"/>
    <col min="8147" max="8150" width="9.09166666666667" style="179"/>
    <col min="8151" max="8151" width="10.6333333333333" style="179" hidden="1" customWidth="1"/>
    <col min="8152" max="8152" width="40.9083333333333" style="179" customWidth="1"/>
    <col min="8153" max="8153" width="16.0916666666667" style="179" customWidth="1"/>
    <col min="8154" max="8154" width="15.725" style="179" customWidth="1"/>
    <col min="8155" max="8155" width="13.3666666666667" style="179" customWidth="1"/>
    <col min="8156" max="8156" width="22.725" style="179" customWidth="1"/>
    <col min="8157" max="8402" width="9.09166666666667" style="179" customWidth="1"/>
    <col min="8403" max="8406" width="9.09166666666667" style="179"/>
    <col min="8407" max="8407" width="10.6333333333333" style="179" hidden="1" customWidth="1"/>
    <col min="8408" max="8408" width="40.9083333333333" style="179" customWidth="1"/>
    <col min="8409" max="8409" width="16.0916666666667" style="179" customWidth="1"/>
    <col min="8410" max="8410" width="15.725" style="179" customWidth="1"/>
    <col min="8411" max="8411" width="13.3666666666667" style="179" customWidth="1"/>
    <col min="8412" max="8412" width="22.725" style="179" customWidth="1"/>
    <col min="8413" max="8658" width="9.09166666666667" style="179" customWidth="1"/>
    <col min="8659" max="8662" width="9.09166666666667" style="179"/>
    <col min="8663" max="8663" width="10.6333333333333" style="179" hidden="1" customWidth="1"/>
    <col min="8664" max="8664" width="40.9083333333333" style="179" customWidth="1"/>
    <col min="8665" max="8665" width="16.0916666666667" style="179" customWidth="1"/>
    <col min="8666" max="8666" width="15.725" style="179" customWidth="1"/>
    <col min="8667" max="8667" width="13.3666666666667" style="179" customWidth="1"/>
    <col min="8668" max="8668" width="22.725" style="179" customWidth="1"/>
    <col min="8669" max="8914" width="9.09166666666667" style="179" customWidth="1"/>
    <col min="8915" max="8918" width="9.09166666666667" style="179"/>
    <col min="8919" max="8919" width="10.6333333333333" style="179" hidden="1" customWidth="1"/>
    <col min="8920" max="8920" width="40.9083333333333" style="179" customWidth="1"/>
    <col min="8921" max="8921" width="16.0916666666667" style="179" customWidth="1"/>
    <col min="8922" max="8922" width="15.725" style="179" customWidth="1"/>
    <col min="8923" max="8923" width="13.3666666666667" style="179" customWidth="1"/>
    <col min="8924" max="8924" width="22.725" style="179" customWidth="1"/>
    <col min="8925" max="9170" width="9.09166666666667" style="179" customWidth="1"/>
    <col min="9171" max="9174" width="9.09166666666667" style="179"/>
    <col min="9175" max="9175" width="10.6333333333333" style="179" hidden="1" customWidth="1"/>
    <col min="9176" max="9176" width="40.9083333333333" style="179" customWidth="1"/>
    <col min="9177" max="9177" width="16.0916666666667" style="179" customWidth="1"/>
    <col min="9178" max="9178" width="15.725" style="179" customWidth="1"/>
    <col min="9179" max="9179" width="13.3666666666667" style="179" customWidth="1"/>
    <col min="9180" max="9180" width="22.725" style="179" customWidth="1"/>
    <col min="9181" max="9426" width="9.09166666666667" style="179" customWidth="1"/>
    <col min="9427" max="9430" width="9.09166666666667" style="179"/>
    <col min="9431" max="9431" width="10.6333333333333" style="179" hidden="1" customWidth="1"/>
    <col min="9432" max="9432" width="40.9083333333333" style="179" customWidth="1"/>
    <col min="9433" max="9433" width="16.0916666666667" style="179" customWidth="1"/>
    <col min="9434" max="9434" width="15.725" style="179" customWidth="1"/>
    <col min="9435" max="9435" width="13.3666666666667" style="179" customWidth="1"/>
    <col min="9436" max="9436" width="22.725" style="179" customWidth="1"/>
    <col min="9437" max="9682" width="9.09166666666667" style="179" customWidth="1"/>
    <col min="9683" max="9686" width="9.09166666666667" style="179"/>
    <col min="9687" max="9687" width="10.6333333333333" style="179" hidden="1" customWidth="1"/>
    <col min="9688" max="9688" width="40.9083333333333" style="179" customWidth="1"/>
    <col min="9689" max="9689" width="16.0916666666667" style="179" customWidth="1"/>
    <col min="9690" max="9690" width="15.725" style="179" customWidth="1"/>
    <col min="9691" max="9691" width="13.3666666666667" style="179" customWidth="1"/>
    <col min="9692" max="9692" width="22.725" style="179" customWidth="1"/>
    <col min="9693" max="9938" width="9.09166666666667" style="179" customWidth="1"/>
    <col min="9939" max="9942" width="9.09166666666667" style="179"/>
    <col min="9943" max="9943" width="10.6333333333333" style="179" hidden="1" customWidth="1"/>
    <col min="9944" max="9944" width="40.9083333333333" style="179" customWidth="1"/>
    <col min="9945" max="9945" width="16.0916666666667" style="179" customWidth="1"/>
    <col min="9946" max="9946" width="15.725" style="179" customWidth="1"/>
    <col min="9947" max="9947" width="13.3666666666667" style="179" customWidth="1"/>
    <col min="9948" max="9948" width="22.725" style="179" customWidth="1"/>
    <col min="9949" max="10194" width="9.09166666666667" style="179" customWidth="1"/>
    <col min="10195" max="10198" width="9.09166666666667" style="179"/>
    <col min="10199" max="10199" width="10.6333333333333" style="179" hidden="1" customWidth="1"/>
    <col min="10200" max="10200" width="40.9083333333333" style="179" customWidth="1"/>
    <col min="10201" max="10201" width="16.0916666666667" style="179" customWidth="1"/>
    <col min="10202" max="10202" width="15.725" style="179" customWidth="1"/>
    <col min="10203" max="10203" width="13.3666666666667" style="179" customWidth="1"/>
    <col min="10204" max="10204" width="22.725" style="179" customWidth="1"/>
    <col min="10205" max="10450" width="9.09166666666667" style="179" customWidth="1"/>
    <col min="10451" max="10454" width="9.09166666666667" style="179"/>
    <col min="10455" max="10455" width="10.6333333333333" style="179" hidden="1" customWidth="1"/>
    <col min="10456" max="10456" width="40.9083333333333" style="179" customWidth="1"/>
    <col min="10457" max="10457" width="16.0916666666667" style="179" customWidth="1"/>
    <col min="10458" max="10458" width="15.725" style="179" customWidth="1"/>
    <col min="10459" max="10459" width="13.3666666666667" style="179" customWidth="1"/>
    <col min="10460" max="10460" width="22.725" style="179" customWidth="1"/>
    <col min="10461" max="10706" width="9.09166666666667" style="179" customWidth="1"/>
    <col min="10707" max="10710" width="9.09166666666667" style="179"/>
    <col min="10711" max="10711" width="10.6333333333333" style="179" hidden="1" customWidth="1"/>
    <col min="10712" max="10712" width="40.9083333333333" style="179" customWidth="1"/>
    <col min="10713" max="10713" width="16.0916666666667" style="179" customWidth="1"/>
    <col min="10714" max="10714" width="15.725" style="179" customWidth="1"/>
    <col min="10715" max="10715" width="13.3666666666667" style="179" customWidth="1"/>
    <col min="10716" max="10716" width="22.725" style="179" customWidth="1"/>
    <col min="10717" max="10962" width="9.09166666666667" style="179" customWidth="1"/>
    <col min="10963" max="10966" width="9.09166666666667" style="179"/>
    <col min="10967" max="10967" width="10.6333333333333" style="179" hidden="1" customWidth="1"/>
    <col min="10968" max="10968" width="40.9083333333333" style="179" customWidth="1"/>
    <col min="10969" max="10969" width="16.0916666666667" style="179" customWidth="1"/>
    <col min="10970" max="10970" width="15.725" style="179" customWidth="1"/>
    <col min="10971" max="10971" width="13.3666666666667" style="179" customWidth="1"/>
    <col min="10972" max="10972" width="22.725" style="179" customWidth="1"/>
    <col min="10973" max="11218" width="9.09166666666667" style="179" customWidth="1"/>
    <col min="11219" max="11222" width="9.09166666666667" style="179"/>
    <col min="11223" max="11223" width="10.6333333333333" style="179" hidden="1" customWidth="1"/>
    <col min="11224" max="11224" width="40.9083333333333" style="179" customWidth="1"/>
    <col min="11225" max="11225" width="16.0916666666667" style="179" customWidth="1"/>
    <col min="11226" max="11226" width="15.725" style="179" customWidth="1"/>
    <col min="11227" max="11227" width="13.3666666666667" style="179" customWidth="1"/>
    <col min="11228" max="11228" width="22.725" style="179" customWidth="1"/>
    <col min="11229" max="11474" width="9.09166666666667" style="179" customWidth="1"/>
    <col min="11475" max="11478" width="9.09166666666667" style="179"/>
    <col min="11479" max="11479" width="10.6333333333333" style="179" hidden="1" customWidth="1"/>
    <col min="11480" max="11480" width="40.9083333333333" style="179" customWidth="1"/>
    <col min="11481" max="11481" width="16.0916666666667" style="179" customWidth="1"/>
    <col min="11482" max="11482" width="15.725" style="179" customWidth="1"/>
    <col min="11483" max="11483" width="13.3666666666667" style="179" customWidth="1"/>
    <col min="11484" max="11484" width="22.725" style="179" customWidth="1"/>
    <col min="11485" max="11730" width="9.09166666666667" style="179" customWidth="1"/>
    <col min="11731" max="11734" width="9.09166666666667" style="179"/>
    <col min="11735" max="11735" width="10.6333333333333" style="179" hidden="1" customWidth="1"/>
    <col min="11736" max="11736" width="40.9083333333333" style="179" customWidth="1"/>
    <col min="11737" max="11737" width="16.0916666666667" style="179" customWidth="1"/>
    <col min="11738" max="11738" width="15.725" style="179" customWidth="1"/>
    <col min="11739" max="11739" width="13.3666666666667" style="179" customWidth="1"/>
    <col min="11740" max="11740" width="22.725" style="179" customWidth="1"/>
    <col min="11741" max="11986" width="9.09166666666667" style="179" customWidth="1"/>
    <col min="11987" max="11990" width="9.09166666666667" style="179"/>
    <col min="11991" max="11991" width="10.6333333333333" style="179" hidden="1" customWidth="1"/>
    <col min="11992" max="11992" width="40.9083333333333" style="179" customWidth="1"/>
    <col min="11993" max="11993" width="16.0916666666667" style="179" customWidth="1"/>
    <col min="11994" max="11994" width="15.725" style="179" customWidth="1"/>
    <col min="11995" max="11995" width="13.3666666666667" style="179" customWidth="1"/>
    <col min="11996" max="11996" width="22.725" style="179" customWidth="1"/>
    <col min="11997" max="12242" width="9.09166666666667" style="179" customWidth="1"/>
    <col min="12243" max="12246" width="9.09166666666667" style="179"/>
    <col min="12247" max="12247" width="10.6333333333333" style="179" hidden="1" customWidth="1"/>
    <col min="12248" max="12248" width="40.9083333333333" style="179" customWidth="1"/>
    <col min="12249" max="12249" width="16.0916666666667" style="179" customWidth="1"/>
    <col min="12250" max="12250" width="15.725" style="179" customWidth="1"/>
    <col min="12251" max="12251" width="13.3666666666667" style="179" customWidth="1"/>
    <col min="12252" max="12252" width="22.725" style="179" customWidth="1"/>
    <col min="12253" max="12498" width="9.09166666666667" style="179" customWidth="1"/>
    <col min="12499" max="12502" width="9.09166666666667" style="179"/>
    <col min="12503" max="12503" width="10.6333333333333" style="179" hidden="1" customWidth="1"/>
    <col min="12504" max="12504" width="40.9083333333333" style="179" customWidth="1"/>
    <col min="12505" max="12505" width="16.0916666666667" style="179" customWidth="1"/>
    <col min="12506" max="12506" width="15.725" style="179" customWidth="1"/>
    <col min="12507" max="12507" width="13.3666666666667" style="179" customWidth="1"/>
    <col min="12508" max="12508" width="22.725" style="179" customWidth="1"/>
    <col min="12509" max="12754" width="9.09166666666667" style="179" customWidth="1"/>
    <col min="12755" max="12758" width="9.09166666666667" style="179"/>
    <col min="12759" max="12759" width="10.6333333333333" style="179" hidden="1" customWidth="1"/>
    <col min="12760" max="12760" width="40.9083333333333" style="179" customWidth="1"/>
    <col min="12761" max="12761" width="16.0916666666667" style="179" customWidth="1"/>
    <col min="12762" max="12762" width="15.725" style="179" customWidth="1"/>
    <col min="12763" max="12763" width="13.3666666666667" style="179" customWidth="1"/>
    <col min="12764" max="12764" width="22.725" style="179" customWidth="1"/>
    <col min="12765" max="13010" width="9.09166666666667" style="179" customWidth="1"/>
    <col min="13011" max="13014" width="9.09166666666667" style="179"/>
    <col min="13015" max="13015" width="10.6333333333333" style="179" hidden="1" customWidth="1"/>
    <col min="13016" max="13016" width="40.9083333333333" style="179" customWidth="1"/>
    <col min="13017" max="13017" width="16.0916666666667" style="179" customWidth="1"/>
    <col min="13018" max="13018" width="15.725" style="179" customWidth="1"/>
    <col min="13019" max="13019" width="13.3666666666667" style="179" customWidth="1"/>
    <col min="13020" max="13020" width="22.725" style="179" customWidth="1"/>
    <col min="13021" max="13266" width="9.09166666666667" style="179" customWidth="1"/>
    <col min="13267" max="13270" width="9.09166666666667" style="179"/>
    <col min="13271" max="13271" width="10.6333333333333" style="179" hidden="1" customWidth="1"/>
    <col min="13272" max="13272" width="40.9083333333333" style="179" customWidth="1"/>
    <col min="13273" max="13273" width="16.0916666666667" style="179" customWidth="1"/>
    <col min="13274" max="13274" width="15.725" style="179" customWidth="1"/>
    <col min="13275" max="13275" width="13.3666666666667" style="179" customWidth="1"/>
    <col min="13276" max="13276" width="22.725" style="179" customWidth="1"/>
    <col min="13277" max="13522" width="9.09166666666667" style="179" customWidth="1"/>
    <col min="13523" max="13526" width="9.09166666666667" style="179"/>
    <col min="13527" max="13527" width="10.6333333333333" style="179" hidden="1" customWidth="1"/>
    <col min="13528" max="13528" width="40.9083333333333" style="179" customWidth="1"/>
    <col min="13529" max="13529" width="16.0916666666667" style="179" customWidth="1"/>
    <col min="13530" max="13530" width="15.725" style="179" customWidth="1"/>
    <col min="13531" max="13531" width="13.3666666666667" style="179" customWidth="1"/>
    <col min="13532" max="13532" width="22.725" style="179" customWidth="1"/>
    <col min="13533" max="13778" width="9.09166666666667" style="179" customWidth="1"/>
    <col min="13779" max="13782" width="9.09166666666667" style="179"/>
    <col min="13783" max="13783" width="10.6333333333333" style="179" hidden="1" customWidth="1"/>
    <col min="13784" max="13784" width="40.9083333333333" style="179" customWidth="1"/>
    <col min="13785" max="13785" width="16.0916666666667" style="179" customWidth="1"/>
    <col min="13786" max="13786" width="15.725" style="179" customWidth="1"/>
    <col min="13787" max="13787" width="13.3666666666667" style="179" customWidth="1"/>
    <col min="13788" max="13788" width="22.725" style="179" customWidth="1"/>
    <col min="13789" max="14034" width="9.09166666666667" style="179" customWidth="1"/>
    <col min="14035" max="14038" width="9.09166666666667" style="179"/>
    <col min="14039" max="14039" width="10.6333333333333" style="179" hidden="1" customWidth="1"/>
    <col min="14040" max="14040" width="40.9083333333333" style="179" customWidth="1"/>
    <col min="14041" max="14041" width="16.0916666666667" style="179" customWidth="1"/>
    <col min="14042" max="14042" width="15.725" style="179" customWidth="1"/>
    <col min="14043" max="14043" width="13.3666666666667" style="179" customWidth="1"/>
    <col min="14044" max="14044" width="22.725" style="179" customWidth="1"/>
    <col min="14045" max="14290" width="9.09166666666667" style="179" customWidth="1"/>
    <col min="14291" max="14294" width="9.09166666666667" style="179"/>
    <col min="14295" max="14295" width="10.6333333333333" style="179" hidden="1" customWidth="1"/>
    <col min="14296" max="14296" width="40.9083333333333" style="179" customWidth="1"/>
    <col min="14297" max="14297" width="16.0916666666667" style="179" customWidth="1"/>
    <col min="14298" max="14298" width="15.725" style="179" customWidth="1"/>
    <col min="14299" max="14299" width="13.3666666666667" style="179" customWidth="1"/>
    <col min="14300" max="14300" width="22.725" style="179" customWidth="1"/>
    <col min="14301" max="14546" width="9.09166666666667" style="179" customWidth="1"/>
    <col min="14547" max="14550" width="9.09166666666667" style="179"/>
    <col min="14551" max="14551" width="10.6333333333333" style="179" hidden="1" customWidth="1"/>
    <col min="14552" max="14552" width="40.9083333333333" style="179" customWidth="1"/>
    <col min="14553" max="14553" width="16.0916666666667" style="179" customWidth="1"/>
    <col min="14554" max="14554" width="15.725" style="179" customWidth="1"/>
    <col min="14555" max="14555" width="13.3666666666667" style="179" customWidth="1"/>
    <col min="14556" max="14556" width="22.725" style="179" customWidth="1"/>
    <col min="14557" max="14802" width="9.09166666666667" style="179" customWidth="1"/>
    <col min="14803" max="14806" width="9.09166666666667" style="179"/>
    <col min="14807" max="14807" width="10.6333333333333" style="179" hidden="1" customWidth="1"/>
    <col min="14808" max="14808" width="40.9083333333333" style="179" customWidth="1"/>
    <col min="14809" max="14809" width="16.0916666666667" style="179" customWidth="1"/>
    <col min="14810" max="14810" width="15.725" style="179" customWidth="1"/>
    <col min="14811" max="14811" width="13.3666666666667" style="179" customWidth="1"/>
    <col min="14812" max="14812" width="22.725" style="179" customWidth="1"/>
    <col min="14813" max="15058" width="9.09166666666667" style="179" customWidth="1"/>
    <col min="15059" max="15062" width="9.09166666666667" style="179"/>
    <col min="15063" max="15063" width="10.6333333333333" style="179" hidden="1" customWidth="1"/>
    <col min="15064" max="15064" width="40.9083333333333" style="179" customWidth="1"/>
    <col min="15065" max="15065" width="16.0916666666667" style="179" customWidth="1"/>
    <col min="15066" max="15066" width="15.725" style="179" customWidth="1"/>
    <col min="15067" max="15067" width="13.3666666666667" style="179" customWidth="1"/>
    <col min="15068" max="15068" width="22.725" style="179" customWidth="1"/>
    <col min="15069" max="15314" width="9.09166666666667" style="179" customWidth="1"/>
    <col min="15315" max="15318" width="9.09166666666667" style="179"/>
    <col min="15319" max="15319" width="10.6333333333333" style="179" hidden="1" customWidth="1"/>
    <col min="15320" max="15320" width="40.9083333333333" style="179" customWidth="1"/>
    <col min="15321" max="15321" width="16.0916666666667" style="179" customWidth="1"/>
    <col min="15322" max="15322" width="15.725" style="179" customWidth="1"/>
    <col min="15323" max="15323" width="13.3666666666667" style="179" customWidth="1"/>
    <col min="15324" max="15324" width="22.725" style="179" customWidth="1"/>
    <col min="15325" max="15570" width="9.09166666666667" style="179" customWidth="1"/>
    <col min="15571" max="15574" width="9.09166666666667" style="179"/>
    <col min="15575" max="15575" width="10.6333333333333" style="179" hidden="1" customWidth="1"/>
    <col min="15576" max="15576" width="40.9083333333333" style="179" customWidth="1"/>
    <col min="15577" max="15577" width="16.0916666666667" style="179" customWidth="1"/>
    <col min="15578" max="15578" width="15.725" style="179" customWidth="1"/>
    <col min="15579" max="15579" width="13.3666666666667" style="179" customWidth="1"/>
    <col min="15580" max="15580" width="22.725" style="179" customWidth="1"/>
    <col min="15581" max="15826" width="9.09166666666667" style="179" customWidth="1"/>
    <col min="15827" max="15830" width="9.09166666666667" style="179"/>
    <col min="15831" max="15831" width="10.6333333333333" style="179" hidden="1" customWidth="1"/>
    <col min="15832" max="15832" width="40.9083333333333" style="179" customWidth="1"/>
    <col min="15833" max="15833" width="16.0916666666667" style="179" customWidth="1"/>
    <col min="15834" max="15834" width="15.725" style="179" customWidth="1"/>
    <col min="15835" max="15835" width="13.3666666666667" style="179" customWidth="1"/>
    <col min="15836" max="15836" width="22.725" style="179" customWidth="1"/>
    <col min="15837" max="16082" width="9.09166666666667" style="179" customWidth="1"/>
    <col min="16083" max="16086" width="9.09166666666667" style="179"/>
    <col min="16087" max="16087" width="10.6333333333333" style="179" hidden="1" customWidth="1"/>
    <col min="16088" max="16088" width="40.9083333333333" style="179" customWidth="1"/>
    <col min="16089" max="16089" width="16.0916666666667" style="179" customWidth="1"/>
    <col min="16090" max="16090" width="15.725" style="179" customWidth="1"/>
    <col min="16091" max="16091" width="13.3666666666667" style="179" customWidth="1"/>
    <col min="16092" max="16092" width="22.725" style="179" customWidth="1"/>
    <col min="16093" max="16338" width="9.09166666666667" style="179" customWidth="1"/>
    <col min="16339" max="16342" width="9.09166666666667" style="179"/>
    <col min="16343" max="16384" width="9" style="179"/>
  </cols>
  <sheetData>
    <row r="1" ht="18.75" spans="1:1">
      <c r="A1" s="180" t="s">
        <v>19</v>
      </c>
    </row>
    <row r="2" s="177" customFormat="1" ht="30" customHeight="1" spans="1:9">
      <c r="A2" s="11" t="s">
        <v>1157</v>
      </c>
      <c r="B2" s="11"/>
      <c r="C2" s="11"/>
      <c r="D2" s="11"/>
      <c r="E2" s="11"/>
      <c r="F2" s="11"/>
      <c r="G2" s="11"/>
      <c r="H2" s="11"/>
      <c r="I2" s="11"/>
    </row>
    <row r="3" s="178" customFormat="1" ht="29" customHeight="1" spans="1:9">
      <c r="A3" s="181" t="s">
        <v>1158</v>
      </c>
      <c r="I3" s="190" t="s">
        <v>41</v>
      </c>
    </row>
    <row r="4" s="177" customFormat="1" ht="26" customHeight="1" spans="1:9">
      <c r="A4" s="182" t="s">
        <v>1159</v>
      </c>
      <c r="B4" s="183" t="s">
        <v>1160</v>
      </c>
      <c r="C4" s="183" t="s">
        <v>1161</v>
      </c>
      <c r="D4" s="183" t="s">
        <v>1161</v>
      </c>
      <c r="E4" s="183" t="s">
        <v>1161</v>
      </c>
      <c r="F4" s="183" t="s">
        <v>1161</v>
      </c>
      <c r="G4" s="183" t="s">
        <v>1161</v>
      </c>
      <c r="H4" s="183" t="s">
        <v>1161</v>
      </c>
      <c r="I4" s="183" t="s">
        <v>78</v>
      </c>
    </row>
    <row r="5" ht="18" customHeight="1" spans="1:9">
      <c r="A5" s="184" t="s">
        <v>1162</v>
      </c>
      <c r="B5" s="185"/>
      <c r="C5" s="185"/>
      <c r="D5" s="185"/>
      <c r="E5" s="185"/>
      <c r="F5" s="185"/>
      <c r="G5" s="185"/>
      <c r="H5" s="185"/>
      <c r="I5" s="185"/>
    </row>
    <row r="6" ht="18" customHeight="1" spans="1:9">
      <c r="A6" s="186" t="s">
        <v>1163</v>
      </c>
      <c r="B6" s="185"/>
      <c r="C6" s="185"/>
      <c r="D6" s="185"/>
      <c r="E6" s="185"/>
      <c r="F6" s="185"/>
      <c r="G6" s="185"/>
      <c r="H6" s="185"/>
      <c r="I6" s="185"/>
    </row>
    <row r="7" ht="18" customHeight="1" spans="1:9">
      <c r="A7" s="186" t="s">
        <v>1164</v>
      </c>
      <c r="B7" s="185"/>
      <c r="C7" s="185"/>
      <c r="D7" s="185"/>
      <c r="E7" s="185"/>
      <c r="F7" s="185"/>
      <c r="G7" s="185"/>
      <c r="H7" s="185"/>
      <c r="I7" s="185"/>
    </row>
    <row r="8" ht="18" customHeight="1" spans="1:9">
      <c r="A8" s="187" t="s">
        <v>1165</v>
      </c>
      <c r="B8" s="185"/>
      <c r="C8" s="185"/>
      <c r="D8" s="185"/>
      <c r="E8" s="185"/>
      <c r="F8" s="185"/>
      <c r="G8" s="185"/>
      <c r="H8" s="185"/>
      <c r="I8" s="185"/>
    </row>
    <row r="9" ht="18" customHeight="1" spans="1:9">
      <c r="A9" s="187" t="s">
        <v>1166</v>
      </c>
      <c r="B9" s="185"/>
      <c r="C9" s="185"/>
      <c r="D9" s="185"/>
      <c r="E9" s="185"/>
      <c r="F9" s="185"/>
      <c r="G9" s="185"/>
      <c r="H9" s="185"/>
      <c r="I9" s="185"/>
    </row>
    <row r="10" ht="18" customHeight="1" spans="1:9">
      <c r="A10" s="188" t="s">
        <v>1167</v>
      </c>
      <c r="B10" s="185"/>
      <c r="C10" s="185"/>
      <c r="D10" s="185"/>
      <c r="E10" s="185"/>
      <c r="F10" s="185"/>
      <c r="G10" s="185"/>
      <c r="H10" s="185"/>
      <c r="I10" s="185"/>
    </row>
    <row r="11" ht="18" customHeight="1" spans="1:9">
      <c r="A11" s="188" t="s">
        <v>1168</v>
      </c>
      <c r="B11" s="185"/>
      <c r="C11" s="185"/>
      <c r="D11" s="185"/>
      <c r="E11" s="185"/>
      <c r="F11" s="185"/>
      <c r="G11" s="185"/>
      <c r="H11" s="185"/>
      <c r="I11" s="185"/>
    </row>
    <row r="12" ht="18" customHeight="1" spans="1:9">
      <c r="A12" s="187" t="s">
        <v>1169</v>
      </c>
      <c r="B12" s="185"/>
      <c r="C12" s="185"/>
      <c r="D12" s="185"/>
      <c r="E12" s="185"/>
      <c r="F12" s="185"/>
      <c r="G12" s="185"/>
      <c r="H12" s="185"/>
      <c r="I12" s="185"/>
    </row>
    <row r="13" ht="18" customHeight="1" spans="1:9">
      <c r="A13" s="187" t="s">
        <v>1170</v>
      </c>
      <c r="B13" s="185"/>
      <c r="C13" s="185"/>
      <c r="D13" s="185"/>
      <c r="E13" s="185"/>
      <c r="F13" s="185"/>
      <c r="G13" s="185"/>
      <c r="H13" s="185"/>
      <c r="I13" s="185"/>
    </row>
    <row r="14" ht="18" customHeight="1" spans="1:9">
      <c r="A14" s="187" t="s">
        <v>1171</v>
      </c>
      <c r="B14" s="185"/>
      <c r="C14" s="185"/>
      <c r="D14" s="185"/>
      <c r="E14" s="185"/>
      <c r="F14" s="185"/>
      <c r="G14" s="185"/>
      <c r="H14" s="185"/>
      <c r="I14" s="185"/>
    </row>
    <row r="15" ht="18" customHeight="1" spans="1:9">
      <c r="A15" s="187" t="s">
        <v>1172</v>
      </c>
      <c r="B15" s="185"/>
      <c r="C15" s="185"/>
      <c r="D15" s="185"/>
      <c r="E15" s="185"/>
      <c r="F15" s="185"/>
      <c r="G15" s="185"/>
      <c r="H15" s="185"/>
      <c r="I15" s="185"/>
    </row>
    <row r="16" ht="18" customHeight="1" spans="1:9">
      <c r="A16" s="187" t="s">
        <v>1173</v>
      </c>
      <c r="B16" s="185"/>
      <c r="C16" s="185"/>
      <c r="D16" s="185"/>
      <c r="E16" s="185"/>
      <c r="F16" s="185"/>
      <c r="G16" s="185"/>
      <c r="H16" s="185"/>
      <c r="I16" s="185"/>
    </row>
    <row r="17" ht="18" customHeight="1" spans="1:9">
      <c r="A17" s="187" t="s">
        <v>1174</v>
      </c>
      <c r="B17" s="185"/>
      <c r="C17" s="185"/>
      <c r="D17" s="185"/>
      <c r="E17" s="185"/>
      <c r="F17" s="185"/>
      <c r="G17" s="185"/>
      <c r="H17" s="185"/>
      <c r="I17" s="185"/>
    </row>
    <row r="18" ht="18" customHeight="1" spans="1:9">
      <c r="A18" s="187" t="s">
        <v>1175</v>
      </c>
      <c r="B18" s="185"/>
      <c r="C18" s="185"/>
      <c r="D18" s="185"/>
      <c r="E18" s="185"/>
      <c r="F18" s="185"/>
      <c r="G18" s="185"/>
      <c r="H18" s="185"/>
      <c r="I18" s="185"/>
    </row>
    <row r="19" ht="18" customHeight="1" spans="1:9">
      <c r="A19" s="187" t="s">
        <v>1176</v>
      </c>
      <c r="B19" s="185"/>
      <c r="C19" s="185"/>
      <c r="D19" s="185"/>
      <c r="E19" s="185"/>
      <c r="F19" s="185"/>
      <c r="G19" s="185"/>
      <c r="H19" s="185"/>
      <c r="I19" s="185"/>
    </row>
    <row r="20" ht="18" customHeight="1" spans="1:9">
      <c r="A20" s="187" t="s">
        <v>1177</v>
      </c>
      <c r="B20" s="185"/>
      <c r="C20" s="185"/>
      <c r="D20" s="185"/>
      <c r="E20" s="185"/>
      <c r="F20" s="185"/>
      <c r="G20" s="185"/>
      <c r="H20" s="185"/>
      <c r="I20" s="185"/>
    </row>
    <row r="21" ht="18" customHeight="1" spans="1:9">
      <c r="A21" s="187" t="s">
        <v>1178</v>
      </c>
      <c r="B21" s="185"/>
      <c r="C21" s="185"/>
      <c r="D21" s="185"/>
      <c r="E21" s="185"/>
      <c r="F21" s="185"/>
      <c r="G21" s="185"/>
      <c r="H21" s="185"/>
      <c r="I21" s="185"/>
    </row>
    <row r="22" ht="18" customHeight="1" spans="1:9">
      <c r="A22" s="187" t="s">
        <v>1179</v>
      </c>
      <c r="B22" s="185"/>
      <c r="C22" s="185"/>
      <c r="D22" s="185"/>
      <c r="E22" s="185"/>
      <c r="F22" s="185"/>
      <c r="G22" s="185"/>
      <c r="H22" s="185"/>
      <c r="I22" s="185"/>
    </row>
    <row r="23" ht="18" customHeight="1" spans="1:9">
      <c r="A23" s="187" t="s">
        <v>1180</v>
      </c>
      <c r="B23" s="185"/>
      <c r="C23" s="185"/>
      <c r="D23" s="185"/>
      <c r="E23" s="185"/>
      <c r="F23" s="185"/>
      <c r="G23" s="185"/>
      <c r="H23" s="185"/>
      <c r="I23" s="185"/>
    </row>
    <row r="24" ht="18" customHeight="1" spans="1:9">
      <c r="A24" s="187" t="s">
        <v>1181</v>
      </c>
      <c r="B24" s="185"/>
      <c r="C24" s="185"/>
      <c r="D24" s="185"/>
      <c r="E24" s="185"/>
      <c r="F24" s="185"/>
      <c r="G24" s="185"/>
      <c r="H24" s="185"/>
      <c r="I24" s="185"/>
    </row>
    <row r="25" ht="18" customHeight="1" spans="1:9">
      <c r="A25" s="187" t="s">
        <v>1182</v>
      </c>
      <c r="B25" s="185"/>
      <c r="C25" s="185"/>
      <c r="D25" s="185"/>
      <c r="E25" s="185"/>
      <c r="F25" s="185"/>
      <c r="G25" s="185"/>
      <c r="H25" s="185"/>
      <c r="I25" s="185"/>
    </row>
    <row r="26" ht="18" customHeight="1" spans="1:9">
      <c r="A26" s="187" t="s">
        <v>1183</v>
      </c>
      <c r="B26" s="185"/>
      <c r="C26" s="185"/>
      <c r="D26" s="185"/>
      <c r="E26" s="185"/>
      <c r="F26" s="185"/>
      <c r="G26" s="185"/>
      <c r="H26" s="185"/>
      <c r="I26" s="185"/>
    </row>
    <row r="27" ht="18" customHeight="1" spans="1:9">
      <c r="A27" s="187" t="s">
        <v>1184</v>
      </c>
      <c r="B27" s="185"/>
      <c r="C27" s="185"/>
      <c r="D27" s="185"/>
      <c r="E27" s="185"/>
      <c r="F27" s="185"/>
      <c r="G27" s="185"/>
      <c r="H27" s="185"/>
      <c r="I27" s="185"/>
    </row>
    <row r="28" ht="18" customHeight="1" spans="1:9">
      <c r="A28" s="187" t="s">
        <v>1185</v>
      </c>
      <c r="B28" s="185"/>
      <c r="C28" s="185"/>
      <c r="D28" s="185"/>
      <c r="E28" s="185"/>
      <c r="F28" s="185"/>
      <c r="G28" s="185"/>
      <c r="H28" s="185"/>
      <c r="I28" s="185"/>
    </row>
    <row r="29" ht="18" customHeight="1" spans="1:9">
      <c r="A29" s="187" t="s">
        <v>1186</v>
      </c>
      <c r="B29" s="185"/>
      <c r="C29" s="185"/>
      <c r="D29" s="185"/>
      <c r="E29" s="185"/>
      <c r="F29" s="185"/>
      <c r="G29" s="185"/>
      <c r="H29" s="185"/>
      <c r="I29" s="185"/>
    </row>
    <row r="30" ht="18" customHeight="1" spans="1:1">
      <c r="A30" s="189"/>
    </row>
  </sheetData>
  <mergeCells count="1">
    <mergeCell ref="A2:I2"/>
  </mergeCells>
  <printOptions horizontalCentered="1"/>
  <pageMargins left="0.590277777777778" right="0.590277777777778" top="0.668055555555556" bottom="0.55" header="0.118055555555556" footer="0.279166666666667"/>
  <pageSetup paperSize="9" fitToHeight="0" orientation="landscape"/>
  <headerFooter alignWithMargins="0" scaleWithDoc="0">
    <oddFooter>&amp;C第 &amp;P 页，共 &amp;N 页</oddFooter>
    <evenFooter>&amp;L- &amp;P-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E11" sqref="E11"/>
    </sheetView>
  </sheetViews>
  <sheetFormatPr defaultColWidth="9" defaultRowHeight="14.25" outlineLevelRow="4" outlineLevelCol="5"/>
  <cols>
    <col min="1" max="1" width="11" customWidth="1"/>
    <col min="2" max="2" width="13" customWidth="1"/>
    <col min="3" max="3" width="17.625" customWidth="1"/>
    <col min="4" max="4" width="15.375" customWidth="1"/>
    <col min="5" max="5" width="13" customWidth="1"/>
    <col min="6" max="6" width="13.25" customWidth="1"/>
  </cols>
  <sheetData>
    <row r="1" s="1" customFormat="1" ht="20.1" customHeight="1" spans="1:1">
      <c r="A1" s="1" t="s">
        <v>21</v>
      </c>
    </row>
    <row r="2" s="2" customFormat="1" ht="45" customHeight="1" spans="1:6">
      <c r="A2" s="11" t="s">
        <v>22</v>
      </c>
      <c r="B2" s="11"/>
      <c r="C2" s="11"/>
      <c r="D2" s="11"/>
      <c r="E2" s="11"/>
      <c r="F2" s="11"/>
    </row>
    <row r="3" s="3" customFormat="1" ht="24.95" customHeight="1" spans="6:6">
      <c r="F3" s="3" t="s">
        <v>41</v>
      </c>
    </row>
    <row r="4" s="4" customFormat="1" ht="39.95" customHeight="1" spans="1:6">
      <c r="A4" s="13" t="s">
        <v>105</v>
      </c>
      <c r="B4" s="14" t="s">
        <v>1187</v>
      </c>
      <c r="C4" s="14" t="s">
        <v>1188</v>
      </c>
      <c r="D4" s="14" t="s">
        <v>1189</v>
      </c>
      <c r="E4" s="14" t="s">
        <v>1190</v>
      </c>
      <c r="F4" s="13" t="s">
        <v>78</v>
      </c>
    </row>
    <row r="5" ht="45" customHeight="1" spans="1:6">
      <c r="A5" s="175" t="s">
        <v>1191</v>
      </c>
      <c r="B5" s="21">
        <v>540690</v>
      </c>
      <c r="C5" s="21">
        <v>62073</v>
      </c>
      <c r="D5" s="21">
        <v>45294</v>
      </c>
      <c r="E5" s="21">
        <v>480709</v>
      </c>
      <c r="F5" s="176" t="s">
        <v>1192</v>
      </c>
    </row>
  </sheetData>
  <mergeCells count="1">
    <mergeCell ref="A2:F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306"/>
  <sheetViews>
    <sheetView workbookViewId="0">
      <selection activeCell="B15" sqref="B15"/>
    </sheetView>
  </sheetViews>
  <sheetFormatPr defaultColWidth="9" defaultRowHeight="15"/>
  <cols>
    <col min="1" max="1" width="6.125" style="158" customWidth="1"/>
    <col min="2" max="2" width="21.625" customWidth="1"/>
    <col min="3" max="5" width="8.375" customWidth="1"/>
    <col min="6" max="6" width="7.625" customWidth="1"/>
    <col min="7" max="7" width="4.625" customWidth="1"/>
    <col min="8" max="9" width="7.625" customWidth="1"/>
    <col min="10" max="10" width="6.625" customWidth="1"/>
    <col min="11" max="12" width="8.375" customWidth="1"/>
    <col min="13" max="13" width="6.625" customWidth="1"/>
    <col min="14" max="16" width="6.125" customWidth="1"/>
  </cols>
  <sheetData>
    <row r="1" s="1" customFormat="1" ht="20.1" customHeight="1" spans="1:1">
      <c r="A1" s="10" t="s">
        <v>23</v>
      </c>
    </row>
    <row r="2" s="2" customFormat="1" ht="25.5" spans="1:16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3" customFormat="1" ht="20.1" customHeight="1" spans="1:16">
      <c r="A3" s="158"/>
      <c r="P3" s="24" t="s">
        <v>41</v>
      </c>
    </row>
    <row r="4" ht="20.1" customHeight="1" spans="1:16">
      <c r="A4" s="76" t="s">
        <v>1193</v>
      </c>
      <c r="B4" s="85" t="s">
        <v>1194</v>
      </c>
      <c r="C4" s="159" t="s">
        <v>1195</v>
      </c>
      <c r="D4" s="159" t="s">
        <v>1196</v>
      </c>
      <c r="E4" s="159"/>
      <c r="F4" s="159"/>
      <c r="G4" s="159"/>
      <c r="H4" s="159"/>
      <c r="I4" s="159"/>
      <c r="J4" s="159" t="s">
        <v>1197</v>
      </c>
      <c r="K4" s="172" t="s">
        <v>1198</v>
      </c>
      <c r="L4" s="172"/>
      <c r="M4" s="172"/>
      <c r="N4" s="172"/>
      <c r="O4" s="172"/>
      <c r="P4" s="172"/>
    </row>
    <row r="5" ht="20.1" customHeight="1" spans="1:16">
      <c r="A5" s="76"/>
      <c r="B5" s="85"/>
      <c r="C5" s="159"/>
      <c r="D5" s="160" t="s">
        <v>1112</v>
      </c>
      <c r="E5" s="160" t="s">
        <v>1199</v>
      </c>
      <c r="F5" s="161" t="s">
        <v>1200</v>
      </c>
      <c r="G5" s="162"/>
      <c r="H5" s="162"/>
      <c r="I5" s="173"/>
      <c r="J5" s="159"/>
      <c r="K5" s="160" t="s">
        <v>1201</v>
      </c>
      <c r="L5" s="160" t="s">
        <v>1202</v>
      </c>
      <c r="M5" s="160" t="s">
        <v>1203</v>
      </c>
      <c r="N5" s="160" t="s">
        <v>1204</v>
      </c>
      <c r="O5" s="160" t="s">
        <v>1205</v>
      </c>
      <c r="P5" s="160" t="s">
        <v>1206</v>
      </c>
    </row>
    <row r="6" s="8" customFormat="1" ht="50.1" customHeight="1" spans="1:16">
      <c r="A6" s="76"/>
      <c r="B6" s="85"/>
      <c r="C6" s="159"/>
      <c r="D6" s="163"/>
      <c r="E6" s="163"/>
      <c r="F6" s="159" t="s">
        <v>1201</v>
      </c>
      <c r="G6" s="159" t="s">
        <v>1207</v>
      </c>
      <c r="H6" s="159" t="s">
        <v>1208</v>
      </c>
      <c r="I6" s="159" t="s">
        <v>1209</v>
      </c>
      <c r="J6" s="159"/>
      <c r="K6" s="163"/>
      <c r="L6" s="163"/>
      <c r="M6" s="163"/>
      <c r="N6" s="163"/>
      <c r="O6" s="163"/>
      <c r="P6" s="163"/>
    </row>
    <row r="7" s="6" customFormat="1" ht="20.1" customHeight="1" spans="1:16">
      <c r="A7" s="164"/>
      <c r="B7" s="165" t="s">
        <v>1195</v>
      </c>
      <c r="C7" s="166">
        <f t="shared" ref="C7:P7" si="0">SUM(C8,C33,C50,C86,C108,C115,C125,C187,C191,C292,C304,C305,C306)</f>
        <v>871824.090479</v>
      </c>
      <c r="D7" s="166">
        <f t="shared" si="0"/>
        <v>762617.335095</v>
      </c>
      <c r="E7" s="166">
        <f t="shared" si="0"/>
        <v>728842.904206</v>
      </c>
      <c r="F7" s="166">
        <f t="shared" si="0"/>
        <v>33774.430889</v>
      </c>
      <c r="G7" s="166">
        <f t="shared" si="0"/>
        <v>0</v>
      </c>
      <c r="H7" s="166">
        <f t="shared" si="0"/>
        <v>40</v>
      </c>
      <c r="I7" s="166">
        <f t="shared" si="0"/>
        <v>33734.430889</v>
      </c>
      <c r="J7" s="166">
        <f t="shared" si="0"/>
        <v>3704.164</v>
      </c>
      <c r="K7" s="166">
        <f t="shared" si="0"/>
        <v>105502.591384</v>
      </c>
      <c r="L7" s="166">
        <f t="shared" si="0"/>
        <v>102286.069975</v>
      </c>
      <c r="M7" s="166">
        <f t="shared" si="0"/>
        <v>2219.297593</v>
      </c>
      <c r="N7" s="166">
        <f t="shared" si="0"/>
        <v>0</v>
      </c>
      <c r="O7" s="166">
        <f t="shared" si="0"/>
        <v>591.263816</v>
      </c>
      <c r="P7" s="166">
        <f t="shared" si="0"/>
        <v>405.96</v>
      </c>
    </row>
    <row r="8" s="6" customFormat="1" ht="20.1" customHeight="1" spans="1:16">
      <c r="A8" s="167" t="s">
        <v>1210</v>
      </c>
      <c r="B8" s="165" t="s">
        <v>1211</v>
      </c>
      <c r="C8" s="168">
        <f t="shared" ref="C8:P8" si="1">SUMIF($A$8:$A$500,"0?????",C8:C500)</f>
        <v>60072.677633</v>
      </c>
      <c r="D8" s="168">
        <f t="shared" si="1"/>
        <v>60072.677633</v>
      </c>
      <c r="E8" s="168">
        <f t="shared" si="1"/>
        <v>60072.677633</v>
      </c>
      <c r="F8" s="168">
        <f t="shared" si="1"/>
        <v>0</v>
      </c>
      <c r="G8" s="168">
        <f t="shared" si="1"/>
        <v>0</v>
      </c>
      <c r="H8" s="168">
        <f t="shared" si="1"/>
        <v>0</v>
      </c>
      <c r="I8" s="168">
        <f t="shared" si="1"/>
        <v>0</v>
      </c>
      <c r="J8" s="168">
        <f t="shared" si="1"/>
        <v>0</v>
      </c>
      <c r="K8" s="168">
        <f t="shared" si="1"/>
        <v>0</v>
      </c>
      <c r="L8" s="168">
        <f t="shared" si="1"/>
        <v>0</v>
      </c>
      <c r="M8" s="168">
        <f t="shared" si="1"/>
        <v>0</v>
      </c>
      <c r="N8" s="168">
        <f t="shared" si="1"/>
        <v>0</v>
      </c>
      <c r="O8" s="168">
        <f t="shared" si="1"/>
        <v>0</v>
      </c>
      <c r="P8" s="168">
        <f t="shared" si="1"/>
        <v>0</v>
      </c>
    </row>
    <row r="9" ht="14.25" outlineLevel="1" spans="1:16">
      <c r="A9" s="169" t="s">
        <v>1212</v>
      </c>
      <c r="B9" s="170" t="s">
        <v>1213</v>
      </c>
      <c r="C9" s="171">
        <f t="shared" ref="C9:C38" si="2">D9+J9+K9</f>
        <v>1809.686047</v>
      </c>
      <c r="D9" s="171">
        <f t="shared" ref="D9:D38" si="3">E9+F9</f>
        <v>1809.686047</v>
      </c>
      <c r="E9" s="171">
        <v>1809.686047</v>
      </c>
      <c r="F9" s="171"/>
      <c r="G9" s="171"/>
      <c r="H9" s="171"/>
      <c r="I9" s="171"/>
      <c r="J9" s="171"/>
      <c r="K9" s="171">
        <f t="shared" ref="K9:K38" si="4">SUM(L9:P9)</f>
        <v>0</v>
      </c>
      <c r="L9" s="171"/>
      <c r="M9" s="171"/>
      <c r="N9" s="171"/>
      <c r="O9" s="171"/>
      <c r="P9" s="171"/>
    </row>
    <row r="10" ht="14.25" outlineLevel="1" spans="1:16">
      <c r="A10" s="169" t="s">
        <v>1214</v>
      </c>
      <c r="B10" s="170" t="s">
        <v>1215</v>
      </c>
      <c r="C10" s="171">
        <f t="shared" si="2"/>
        <v>249.736954</v>
      </c>
      <c r="D10" s="171">
        <f t="shared" si="3"/>
        <v>249.736954</v>
      </c>
      <c r="E10" s="171">
        <v>249.736954</v>
      </c>
      <c r="F10" s="171"/>
      <c r="G10" s="171"/>
      <c r="H10" s="171"/>
      <c r="I10" s="171"/>
      <c r="J10" s="171"/>
      <c r="K10" s="171">
        <f t="shared" si="4"/>
        <v>0</v>
      </c>
      <c r="L10" s="171"/>
      <c r="M10" s="171"/>
      <c r="N10" s="171"/>
      <c r="O10" s="171"/>
      <c r="P10" s="171"/>
    </row>
    <row r="11" ht="14.25" outlineLevel="1" spans="1:16">
      <c r="A11" s="169" t="s">
        <v>1216</v>
      </c>
      <c r="B11" s="170" t="s">
        <v>1217</v>
      </c>
      <c r="C11" s="171">
        <f t="shared" si="2"/>
        <v>656.205963</v>
      </c>
      <c r="D11" s="171">
        <f t="shared" si="3"/>
        <v>656.205963</v>
      </c>
      <c r="E11" s="171">
        <v>656.205963</v>
      </c>
      <c r="F11" s="171"/>
      <c r="G11" s="171"/>
      <c r="H11" s="171"/>
      <c r="I11" s="171"/>
      <c r="J11" s="171"/>
      <c r="K11" s="171">
        <f t="shared" si="4"/>
        <v>0</v>
      </c>
      <c r="L11" s="171"/>
      <c r="M11" s="171"/>
      <c r="N11" s="171"/>
      <c r="O11" s="171"/>
      <c r="P11" s="171"/>
    </row>
    <row r="12" ht="14.25" outlineLevel="1" spans="1:16">
      <c r="A12" s="169" t="s">
        <v>1218</v>
      </c>
      <c r="B12" s="170" t="s">
        <v>1219</v>
      </c>
      <c r="C12" s="171">
        <f t="shared" si="2"/>
        <v>2046.296758</v>
      </c>
      <c r="D12" s="171">
        <f t="shared" si="3"/>
        <v>2046.296758</v>
      </c>
      <c r="E12" s="171">
        <v>2046.296758</v>
      </c>
      <c r="F12" s="171"/>
      <c r="G12" s="171"/>
      <c r="H12" s="171"/>
      <c r="I12" s="171"/>
      <c r="J12" s="171"/>
      <c r="K12" s="171">
        <f t="shared" si="4"/>
        <v>0</v>
      </c>
      <c r="L12" s="171"/>
      <c r="M12" s="171"/>
      <c r="N12" s="171"/>
      <c r="O12" s="171"/>
      <c r="P12" s="171"/>
    </row>
    <row r="13" ht="14.25" outlineLevel="1" spans="1:16">
      <c r="A13" s="169" t="s">
        <v>1220</v>
      </c>
      <c r="B13" s="170" t="s">
        <v>1221</v>
      </c>
      <c r="C13" s="171">
        <f t="shared" si="2"/>
        <v>1291.945591</v>
      </c>
      <c r="D13" s="171">
        <f t="shared" si="3"/>
        <v>1291.945591</v>
      </c>
      <c r="E13" s="171">
        <v>1291.945591</v>
      </c>
      <c r="F13" s="171"/>
      <c r="G13" s="171"/>
      <c r="H13" s="171"/>
      <c r="I13" s="171"/>
      <c r="J13" s="171"/>
      <c r="K13" s="171">
        <f t="shared" si="4"/>
        <v>0</v>
      </c>
      <c r="L13" s="171"/>
      <c r="M13" s="171"/>
      <c r="N13" s="171"/>
      <c r="O13" s="171"/>
      <c r="P13" s="171"/>
    </row>
    <row r="14" ht="14.25" outlineLevel="1" spans="1:16">
      <c r="A14" s="169" t="s">
        <v>1222</v>
      </c>
      <c r="B14" s="170" t="s">
        <v>1223</v>
      </c>
      <c r="C14" s="171">
        <f t="shared" si="2"/>
        <v>587.144749</v>
      </c>
      <c r="D14" s="171">
        <f t="shared" si="3"/>
        <v>587.144749</v>
      </c>
      <c r="E14" s="171">
        <v>587.144749</v>
      </c>
      <c r="F14" s="171"/>
      <c r="G14" s="171"/>
      <c r="H14" s="171"/>
      <c r="I14" s="171"/>
      <c r="J14" s="171"/>
      <c r="K14" s="171">
        <f t="shared" si="4"/>
        <v>0</v>
      </c>
      <c r="L14" s="171"/>
      <c r="M14" s="171"/>
      <c r="N14" s="171"/>
      <c r="O14" s="171"/>
      <c r="P14" s="171"/>
    </row>
    <row r="15" ht="14.25" outlineLevel="1" spans="1:16">
      <c r="A15" s="169" t="s">
        <v>1224</v>
      </c>
      <c r="B15" s="170" t="s">
        <v>1225</v>
      </c>
      <c r="C15" s="171">
        <f t="shared" si="2"/>
        <v>184.682091</v>
      </c>
      <c r="D15" s="171">
        <f t="shared" si="3"/>
        <v>184.682091</v>
      </c>
      <c r="E15" s="171">
        <v>184.682091</v>
      </c>
      <c r="F15" s="171"/>
      <c r="G15" s="171"/>
      <c r="H15" s="171"/>
      <c r="I15" s="171"/>
      <c r="J15" s="171"/>
      <c r="K15" s="171">
        <f t="shared" si="4"/>
        <v>0</v>
      </c>
      <c r="L15" s="171"/>
      <c r="M15" s="171"/>
      <c r="N15" s="171"/>
      <c r="O15" s="171"/>
      <c r="P15" s="171"/>
    </row>
    <row r="16" ht="14.25" outlineLevel="1" spans="1:16">
      <c r="A16" s="169" t="s">
        <v>1226</v>
      </c>
      <c r="B16" s="170" t="s">
        <v>1227</v>
      </c>
      <c r="C16" s="171">
        <f t="shared" si="2"/>
        <v>296.131304</v>
      </c>
      <c r="D16" s="171">
        <f t="shared" si="3"/>
        <v>296.131304</v>
      </c>
      <c r="E16" s="171">
        <v>296.131304</v>
      </c>
      <c r="F16" s="171"/>
      <c r="G16" s="171"/>
      <c r="H16" s="171"/>
      <c r="I16" s="171"/>
      <c r="J16" s="171"/>
      <c r="K16" s="171">
        <f t="shared" si="4"/>
        <v>0</v>
      </c>
      <c r="L16" s="171"/>
      <c r="M16" s="171"/>
      <c r="N16" s="171"/>
      <c r="O16" s="171"/>
      <c r="P16" s="171"/>
    </row>
    <row r="17" ht="14.25" outlineLevel="1" spans="1:16">
      <c r="A17" s="169" t="s">
        <v>1228</v>
      </c>
      <c r="B17" s="170" t="s">
        <v>1229</v>
      </c>
      <c r="C17" s="171">
        <f t="shared" si="2"/>
        <v>1884.398132</v>
      </c>
      <c r="D17" s="171">
        <f t="shared" si="3"/>
        <v>1884.398132</v>
      </c>
      <c r="E17" s="171">
        <v>1884.398132</v>
      </c>
      <c r="F17" s="171"/>
      <c r="G17" s="171"/>
      <c r="H17" s="171"/>
      <c r="I17" s="171"/>
      <c r="J17" s="171"/>
      <c r="K17" s="171">
        <f t="shared" si="4"/>
        <v>0</v>
      </c>
      <c r="L17" s="171"/>
      <c r="M17" s="171"/>
      <c r="N17" s="171"/>
      <c r="O17" s="171"/>
      <c r="P17" s="171"/>
    </row>
    <row r="18" ht="14.25" outlineLevel="1" spans="1:16">
      <c r="A18" s="169" t="s">
        <v>1230</v>
      </c>
      <c r="B18" s="170" t="s">
        <v>1231</v>
      </c>
      <c r="C18" s="171">
        <f t="shared" si="2"/>
        <v>1541.553502</v>
      </c>
      <c r="D18" s="171">
        <f t="shared" si="3"/>
        <v>1541.553502</v>
      </c>
      <c r="E18" s="171">
        <v>1541.553502</v>
      </c>
      <c r="F18" s="171"/>
      <c r="G18" s="171"/>
      <c r="H18" s="171"/>
      <c r="I18" s="171"/>
      <c r="J18" s="171"/>
      <c r="K18" s="171">
        <f t="shared" si="4"/>
        <v>0</v>
      </c>
      <c r="L18" s="171"/>
      <c r="M18" s="171"/>
      <c r="N18" s="171"/>
      <c r="O18" s="171"/>
      <c r="P18" s="171"/>
    </row>
    <row r="19" ht="14.25" outlineLevel="1" spans="1:16">
      <c r="A19" s="169" t="s">
        <v>1232</v>
      </c>
      <c r="B19" s="170" t="s">
        <v>1233</v>
      </c>
      <c r="C19" s="171">
        <f t="shared" si="2"/>
        <v>2332.675306</v>
      </c>
      <c r="D19" s="171">
        <f t="shared" si="3"/>
        <v>2332.675306</v>
      </c>
      <c r="E19" s="171">
        <v>2332.675306</v>
      </c>
      <c r="F19" s="171"/>
      <c r="G19" s="171"/>
      <c r="H19" s="171"/>
      <c r="I19" s="171"/>
      <c r="J19" s="171"/>
      <c r="K19" s="171">
        <f t="shared" si="4"/>
        <v>0</v>
      </c>
      <c r="L19" s="171"/>
      <c r="M19" s="171"/>
      <c r="N19" s="171"/>
      <c r="O19" s="171"/>
      <c r="P19" s="171"/>
    </row>
    <row r="20" ht="14.25" outlineLevel="1" spans="1:16">
      <c r="A20" s="169" t="s">
        <v>1234</v>
      </c>
      <c r="B20" s="170" t="s">
        <v>1235</v>
      </c>
      <c r="C20" s="171">
        <f t="shared" si="2"/>
        <v>2096.16687</v>
      </c>
      <c r="D20" s="171">
        <f t="shared" si="3"/>
        <v>2096.16687</v>
      </c>
      <c r="E20" s="171">
        <v>2096.16687</v>
      </c>
      <c r="F20" s="171"/>
      <c r="G20" s="171"/>
      <c r="H20" s="171"/>
      <c r="I20" s="171"/>
      <c r="J20" s="171"/>
      <c r="K20" s="171">
        <f t="shared" si="4"/>
        <v>0</v>
      </c>
      <c r="L20" s="171"/>
      <c r="M20" s="171"/>
      <c r="N20" s="171"/>
      <c r="O20" s="171"/>
      <c r="P20" s="171"/>
    </row>
    <row r="21" ht="14.25" outlineLevel="1" spans="1:16">
      <c r="A21" s="169" t="s">
        <v>1236</v>
      </c>
      <c r="B21" s="170" t="s">
        <v>1237</v>
      </c>
      <c r="C21" s="171">
        <f t="shared" si="2"/>
        <v>308.309606</v>
      </c>
      <c r="D21" s="171">
        <f t="shared" si="3"/>
        <v>308.309606</v>
      </c>
      <c r="E21" s="171">
        <v>308.309606</v>
      </c>
      <c r="F21" s="171"/>
      <c r="G21" s="171"/>
      <c r="H21" s="171"/>
      <c r="I21" s="171"/>
      <c r="J21" s="171"/>
      <c r="K21" s="171">
        <f t="shared" si="4"/>
        <v>0</v>
      </c>
      <c r="L21" s="171"/>
      <c r="M21" s="171"/>
      <c r="N21" s="171"/>
      <c r="O21" s="171"/>
      <c r="P21" s="171"/>
    </row>
    <row r="22" ht="14.25" outlineLevel="1" spans="1:16">
      <c r="A22" s="169" t="s">
        <v>1238</v>
      </c>
      <c r="B22" s="170" t="s">
        <v>1239</v>
      </c>
      <c r="C22" s="171">
        <f t="shared" si="2"/>
        <v>828.952601</v>
      </c>
      <c r="D22" s="171">
        <f t="shared" si="3"/>
        <v>828.952601</v>
      </c>
      <c r="E22" s="171">
        <v>828.952601</v>
      </c>
      <c r="F22" s="171"/>
      <c r="G22" s="171"/>
      <c r="H22" s="171"/>
      <c r="I22" s="171"/>
      <c r="J22" s="171"/>
      <c r="K22" s="171">
        <f t="shared" si="4"/>
        <v>0</v>
      </c>
      <c r="L22" s="171"/>
      <c r="M22" s="171"/>
      <c r="N22" s="171"/>
      <c r="O22" s="171"/>
      <c r="P22" s="171"/>
    </row>
    <row r="23" ht="14.25" outlineLevel="1" spans="1:16">
      <c r="A23" s="169" t="s">
        <v>1240</v>
      </c>
      <c r="B23" s="170" t="s">
        <v>1241</v>
      </c>
      <c r="C23" s="171">
        <f t="shared" si="2"/>
        <v>1080.370582</v>
      </c>
      <c r="D23" s="171">
        <f t="shared" si="3"/>
        <v>1080.370582</v>
      </c>
      <c r="E23" s="171">
        <v>1080.370582</v>
      </c>
      <c r="F23" s="171"/>
      <c r="G23" s="171"/>
      <c r="H23" s="171"/>
      <c r="I23" s="171"/>
      <c r="J23" s="171"/>
      <c r="K23" s="171">
        <f t="shared" si="4"/>
        <v>0</v>
      </c>
      <c r="L23" s="171"/>
      <c r="M23" s="171"/>
      <c r="N23" s="171"/>
      <c r="O23" s="171"/>
      <c r="P23" s="171"/>
    </row>
    <row r="24" ht="14.25" outlineLevel="1" spans="1:16">
      <c r="A24" s="169" t="s">
        <v>1242</v>
      </c>
      <c r="B24" s="170" t="s">
        <v>1243</v>
      </c>
      <c r="C24" s="171">
        <f t="shared" si="2"/>
        <v>3866.236978</v>
      </c>
      <c r="D24" s="171">
        <f t="shared" si="3"/>
        <v>3866.236978</v>
      </c>
      <c r="E24" s="171">
        <v>3866.236978</v>
      </c>
      <c r="F24" s="171"/>
      <c r="G24" s="171"/>
      <c r="H24" s="171"/>
      <c r="I24" s="171"/>
      <c r="J24" s="171"/>
      <c r="K24" s="171">
        <f t="shared" si="4"/>
        <v>0</v>
      </c>
      <c r="L24" s="171"/>
      <c r="M24" s="171"/>
      <c r="N24" s="171"/>
      <c r="O24" s="171"/>
      <c r="P24" s="171"/>
    </row>
    <row r="25" ht="14.25" outlineLevel="1" spans="1:16">
      <c r="A25" s="169" t="s">
        <v>1244</v>
      </c>
      <c r="B25" s="170" t="s">
        <v>1245</v>
      </c>
      <c r="C25" s="171">
        <f t="shared" si="2"/>
        <v>25077.572214</v>
      </c>
      <c r="D25" s="171">
        <f t="shared" si="3"/>
        <v>25077.572214</v>
      </c>
      <c r="E25" s="171">
        <v>25077.572214</v>
      </c>
      <c r="F25" s="171"/>
      <c r="G25" s="171"/>
      <c r="H25" s="171"/>
      <c r="I25" s="171"/>
      <c r="J25" s="171"/>
      <c r="K25" s="171">
        <f t="shared" si="4"/>
        <v>0</v>
      </c>
      <c r="L25" s="171"/>
      <c r="M25" s="171"/>
      <c r="N25" s="171"/>
      <c r="O25" s="171"/>
      <c r="P25" s="171"/>
    </row>
    <row r="26" ht="14.25" outlineLevel="1" spans="1:16">
      <c r="A26" s="169" t="s">
        <v>1246</v>
      </c>
      <c r="B26" s="170" t="s">
        <v>1247</v>
      </c>
      <c r="C26" s="171">
        <f t="shared" si="2"/>
        <v>2353.321751</v>
      </c>
      <c r="D26" s="171">
        <f t="shared" si="3"/>
        <v>2353.321751</v>
      </c>
      <c r="E26" s="171">
        <v>2353.321751</v>
      </c>
      <c r="F26" s="171"/>
      <c r="G26" s="171"/>
      <c r="H26" s="171"/>
      <c r="I26" s="171"/>
      <c r="J26" s="171"/>
      <c r="K26" s="171">
        <f t="shared" si="4"/>
        <v>0</v>
      </c>
      <c r="L26" s="171"/>
      <c r="M26" s="171"/>
      <c r="N26" s="171"/>
      <c r="O26" s="171"/>
      <c r="P26" s="171"/>
    </row>
    <row r="27" ht="14.25" outlineLevel="1" spans="1:16">
      <c r="A27" s="169" t="s">
        <v>1248</v>
      </c>
      <c r="B27" s="170" t="s">
        <v>1249</v>
      </c>
      <c r="C27" s="171">
        <f t="shared" si="2"/>
        <v>565.60407</v>
      </c>
      <c r="D27" s="171">
        <f t="shared" si="3"/>
        <v>565.60407</v>
      </c>
      <c r="E27" s="171">
        <v>565.60407</v>
      </c>
      <c r="F27" s="171"/>
      <c r="G27" s="171"/>
      <c r="H27" s="171"/>
      <c r="I27" s="171"/>
      <c r="J27" s="171"/>
      <c r="K27" s="171">
        <f t="shared" si="4"/>
        <v>0</v>
      </c>
      <c r="L27" s="171"/>
      <c r="M27" s="171"/>
      <c r="N27" s="171"/>
      <c r="O27" s="171"/>
      <c r="P27" s="171"/>
    </row>
    <row r="28" ht="14.25" outlineLevel="1" spans="1:16">
      <c r="A28" s="169" t="s">
        <v>1250</v>
      </c>
      <c r="B28" s="170" t="s">
        <v>1251</v>
      </c>
      <c r="C28" s="171">
        <f t="shared" si="2"/>
        <v>3279.791463</v>
      </c>
      <c r="D28" s="171">
        <f t="shared" si="3"/>
        <v>3279.791463</v>
      </c>
      <c r="E28" s="171">
        <v>3279.791463</v>
      </c>
      <c r="F28" s="171"/>
      <c r="G28" s="171"/>
      <c r="H28" s="171"/>
      <c r="I28" s="171"/>
      <c r="J28" s="171"/>
      <c r="K28" s="171">
        <f t="shared" si="4"/>
        <v>0</v>
      </c>
      <c r="L28" s="171"/>
      <c r="M28" s="171"/>
      <c r="N28" s="171"/>
      <c r="O28" s="171"/>
      <c r="P28" s="171"/>
    </row>
    <row r="29" ht="14.25" outlineLevel="1" spans="1:16">
      <c r="A29" s="169" t="s">
        <v>1252</v>
      </c>
      <c r="B29" s="170" t="s">
        <v>1253</v>
      </c>
      <c r="C29" s="171">
        <f t="shared" si="2"/>
        <v>435.599406</v>
      </c>
      <c r="D29" s="171">
        <f t="shared" si="3"/>
        <v>435.599406</v>
      </c>
      <c r="E29" s="171">
        <v>435.599406</v>
      </c>
      <c r="F29" s="171"/>
      <c r="G29" s="171"/>
      <c r="H29" s="171"/>
      <c r="I29" s="171"/>
      <c r="J29" s="171"/>
      <c r="K29" s="171">
        <f t="shared" si="4"/>
        <v>0</v>
      </c>
      <c r="L29" s="171"/>
      <c r="M29" s="171"/>
      <c r="N29" s="171"/>
      <c r="O29" s="171"/>
      <c r="P29" s="171"/>
    </row>
    <row r="30" ht="14.25" outlineLevel="1" spans="1:16">
      <c r="A30" s="169" t="s">
        <v>1254</v>
      </c>
      <c r="B30" s="170" t="s">
        <v>1255</v>
      </c>
      <c r="C30" s="171">
        <f t="shared" si="2"/>
        <v>6341.466304</v>
      </c>
      <c r="D30" s="171">
        <f t="shared" si="3"/>
        <v>6341.466304</v>
      </c>
      <c r="E30" s="171">
        <v>6341.466304</v>
      </c>
      <c r="F30" s="171"/>
      <c r="G30" s="171"/>
      <c r="H30" s="171"/>
      <c r="I30" s="171"/>
      <c r="J30" s="171"/>
      <c r="K30" s="171">
        <f t="shared" si="4"/>
        <v>0</v>
      </c>
      <c r="L30" s="171"/>
      <c r="M30" s="171"/>
      <c r="N30" s="171"/>
      <c r="O30" s="171"/>
      <c r="P30" s="171"/>
    </row>
    <row r="31" ht="14.25" outlineLevel="1" spans="1:16">
      <c r="A31" s="169" t="s">
        <v>1256</v>
      </c>
      <c r="B31" s="170" t="s">
        <v>1257</v>
      </c>
      <c r="C31" s="171">
        <f t="shared" si="2"/>
        <v>748.366337</v>
      </c>
      <c r="D31" s="171">
        <f t="shared" si="3"/>
        <v>748.366337</v>
      </c>
      <c r="E31" s="171">
        <v>748.366337</v>
      </c>
      <c r="F31" s="171"/>
      <c r="G31" s="171"/>
      <c r="H31" s="171"/>
      <c r="I31" s="171"/>
      <c r="J31" s="171"/>
      <c r="K31" s="171">
        <f t="shared" si="4"/>
        <v>0</v>
      </c>
      <c r="L31" s="171"/>
      <c r="M31" s="171"/>
      <c r="N31" s="171"/>
      <c r="O31" s="171"/>
      <c r="P31" s="171"/>
    </row>
    <row r="32" ht="14.25" outlineLevel="1" spans="1:16">
      <c r="A32" s="169" t="s">
        <v>1258</v>
      </c>
      <c r="B32" s="170" t="s">
        <v>1259</v>
      </c>
      <c r="C32" s="171">
        <f t="shared" si="2"/>
        <v>210.463054</v>
      </c>
      <c r="D32" s="171">
        <f t="shared" si="3"/>
        <v>210.463054</v>
      </c>
      <c r="E32" s="171">
        <v>210.463054</v>
      </c>
      <c r="F32" s="171"/>
      <c r="G32" s="171"/>
      <c r="H32" s="171"/>
      <c r="I32" s="171"/>
      <c r="J32" s="171"/>
      <c r="K32" s="171">
        <f t="shared" si="4"/>
        <v>0</v>
      </c>
      <c r="L32" s="171"/>
      <c r="M32" s="171"/>
      <c r="N32" s="171"/>
      <c r="O32" s="171"/>
      <c r="P32" s="171"/>
    </row>
    <row r="33" s="6" customFormat="1" ht="20.1" customHeight="1" spans="1:16">
      <c r="A33" s="167" t="s">
        <v>1260</v>
      </c>
      <c r="B33" s="165" t="s">
        <v>1261</v>
      </c>
      <c r="C33" s="168">
        <f t="shared" ref="C33:P33" si="5">SUMIF($A$8:$A$500,"1?????",C8:C500)</f>
        <v>10807.958745</v>
      </c>
      <c r="D33" s="168">
        <f t="shared" si="5"/>
        <v>10807.958745</v>
      </c>
      <c r="E33" s="168">
        <f t="shared" si="5"/>
        <v>10206.603945</v>
      </c>
      <c r="F33" s="168">
        <f t="shared" si="5"/>
        <v>601.3548</v>
      </c>
      <c r="G33" s="168">
        <f t="shared" si="5"/>
        <v>0</v>
      </c>
      <c r="H33" s="168">
        <f t="shared" si="5"/>
        <v>20</v>
      </c>
      <c r="I33" s="168">
        <f t="shared" si="5"/>
        <v>581.3548</v>
      </c>
      <c r="J33" s="168">
        <f t="shared" si="5"/>
        <v>0</v>
      </c>
      <c r="K33" s="168">
        <f t="shared" si="5"/>
        <v>0</v>
      </c>
      <c r="L33" s="168">
        <f t="shared" si="5"/>
        <v>0</v>
      </c>
      <c r="M33" s="168">
        <f t="shared" si="5"/>
        <v>0</v>
      </c>
      <c r="N33" s="168">
        <f t="shared" si="5"/>
        <v>0</v>
      </c>
      <c r="O33" s="168">
        <f t="shared" si="5"/>
        <v>0</v>
      </c>
      <c r="P33" s="168">
        <f t="shared" si="5"/>
        <v>0</v>
      </c>
    </row>
    <row r="34" ht="14.25" outlineLevel="1" spans="1:16">
      <c r="A34" s="169" t="s">
        <v>1262</v>
      </c>
      <c r="B34" s="170" t="s">
        <v>1263</v>
      </c>
      <c r="C34" s="171">
        <f t="shared" si="2"/>
        <v>1249.42394</v>
      </c>
      <c r="D34" s="171">
        <f t="shared" si="3"/>
        <v>1249.42394</v>
      </c>
      <c r="E34" s="171">
        <v>1229.42394</v>
      </c>
      <c r="F34" s="171">
        <v>20</v>
      </c>
      <c r="G34" s="171"/>
      <c r="H34" s="171">
        <v>20</v>
      </c>
      <c r="I34" s="171"/>
      <c r="J34" s="171"/>
      <c r="K34" s="171">
        <f t="shared" si="4"/>
        <v>0</v>
      </c>
      <c r="L34" s="171"/>
      <c r="M34" s="171"/>
      <c r="N34" s="171"/>
      <c r="O34" s="171"/>
      <c r="P34" s="171"/>
    </row>
    <row r="35" ht="14.25" outlineLevel="1" spans="1:16">
      <c r="A35" s="169" t="s">
        <v>1264</v>
      </c>
      <c r="B35" s="170" t="s">
        <v>1265</v>
      </c>
      <c r="C35" s="171">
        <f t="shared" si="2"/>
        <v>852.843104</v>
      </c>
      <c r="D35" s="171">
        <f t="shared" si="3"/>
        <v>852.843104</v>
      </c>
      <c r="E35" s="171">
        <v>852.843104</v>
      </c>
      <c r="F35" s="171"/>
      <c r="G35" s="171"/>
      <c r="H35" s="171"/>
      <c r="I35" s="171"/>
      <c r="J35" s="171"/>
      <c r="K35" s="171">
        <f t="shared" si="4"/>
        <v>0</v>
      </c>
      <c r="L35" s="171"/>
      <c r="M35" s="171"/>
      <c r="N35" s="171"/>
      <c r="O35" s="171"/>
      <c r="P35" s="171"/>
    </row>
    <row r="36" ht="14.25" outlineLevel="1" spans="1:16">
      <c r="A36" s="169" t="s">
        <v>1266</v>
      </c>
      <c r="B36" s="170" t="s">
        <v>1267</v>
      </c>
      <c r="C36" s="171">
        <f t="shared" si="2"/>
        <v>1679.477355</v>
      </c>
      <c r="D36" s="171">
        <f t="shared" si="3"/>
        <v>1679.477355</v>
      </c>
      <c r="E36" s="171">
        <v>1379.477355</v>
      </c>
      <c r="F36" s="171">
        <v>300</v>
      </c>
      <c r="G36" s="171"/>
      <c r="H36" s="171"/>
      <c r="I36" s="171">
        <v>300</v>
      </c>
      <c r="J36" s="171"/>
      <c r="K36" s="171">
        <f t="shared" si="4"/>
        <v>0</v>
      </c>
      <c r="L36" s="171"/>
      <c r="M36" s="171"/>
      <c r="N36" s="171"/>
      <c r="O36" s="171"/>
      <c r="P36" s="171"/>
    </row>
    <row r="37" ht="14.25" outlineLevel="1" spans="1:16">
      <c r="A37" s="169" t="s">
        <v>1268</v>
      </c>
      <c r="B37" s="170" t="s">
        <v>1269</v>
      </c>
      <c r="C37" s="171">
        <f t="shared" si="2"/>
        <v>258.327592</v>
      </c>
      <c r="D37" s="171">
        <f t="shared" si="3"/>
        <v>258.327592</v>
      </c>
      <c r="E37" s="171">
        <v>258.327592</v>
      </c>
      <c r="F37" s="171"/>
      <c r="G37" s="171"/>
      <c r="H37" s="171"/>
      <c r="I37" s="171"/>
      <c r="J37" s="171"/>
      <c r="K37" s="171">
        <f t="shared" si="4"/>
        <v>0</v>
      </c>
      <c r="L37" s="171"/>
      <c r="M37" s="171"/>
      <c r="N37" s="171"/>
      <c r="O37" s="171"/>
      <c r="P37" s="171"/>
    </row>
    <row r="38" ht="14.25" outlineLevel="1" spans="1:16">
      <c r="A38" s="169" t="s">
        <v>1270</v>
      </c>
      <c r="B38" s="170" t="s">
        <v>1271</v>
      </c>
      <c r="C38" s="171">
        <f t="shared" si="2"/>
        <v>421.00855</v>
      </c>
      <c r="D38" s="171">
        <f t="shared" si="3"/>
        <v>421.00855</v>
      </c>
      <c r="E38" s="171">
        <v>421.00855</v>
      </c>
      <c r="F38" s="171"/>
      <c r="G38" s="171"/>
      <c r="H38" s="171"/>
      <c r="I38" s="171"/>
      <c r="J38" s="171"/>
      <c r="K38" s="171">
        <f t="shared" si="4"/>
        <v>0</v>
      </c>
      <c r="L38" s="171"/>
      <c r="M38" s="171"/>
      <c r="N38" s="171"/>
      <c r="O38" s="171"/>
      <c r="P38" s="171"/>
    </row>
    <row r="39" ht="14.25" outlineLevel="1" spans="1:16">
      <c r="A39" s="169" t="s">
        <v>1272</v>
      </c>
      <c r="B39" s="170" t="s">
        <v>1273</v>
      </c>
      <c r="C39" s="171">
        <f t="shared" ref="C39:C70" si="6">D39+J39+K39</f>
        <v>253.130542</v>
      </c>
      <c r="D39" s="171">
        <f t="shared" ref="D39:D70" si="7">E39+F39</f>
        <v>253.130542</v>
      </c>
      <c r="E39" s="171">
        <v>221.775742</v>
      </c>
      <c r="F39" s="171">
        <v>31.3548</v>
      </c>
      <c r="G39" s="171"/>
      <c r="H39" s="171"/>
      <c r="I39" s="171">
        <v>31.3548</v>
      </c>
      <c r="J39" s="171"/>
      <c r="K39" s="171">
        <f t="shared" ref="K39:K70" si="8">SUM(L39:P39)</f>
        <v>0</v>
      </c>
      <c r="L39" s="171"/>
      <c r="M39" s="171"/>
      <c r="N39" s="171"/>
      <c r="O39" s="171"/>
      <c r="P39" s="171"/>
    </row>
    <row r="40" ht="14.25" outlineLevel="1" spans="1:16">
      <c r="A40" s="169" t="s">
        <v>1274</v>
      </c>
      <c r="B40" s="170" t="s">
        <v>1275</v>
      </c>
      <c r="C40" s="171">
        <f t="shared" si="6"/>
        <v>61.530838</v>
      </c>
      <c r="D40" s="171">
        <f t="shared" si="7"/>
        <v>61.530838</v>
      </c>
      <c r="E40" s="171">
        <v>61.530838</v>
      </c>
      <c r="F40" s="171"/>
      <c r="G40" s="171"/>
      <c r="H40" s="171"/>
      <c r="I40" s="171"/>
      <c r="J40" s="171"/>
      <c r="K40" s="171">
        <f t="shared" si="8"/>
        <v>0</v>
      </c>
      <c r="L40" s="171"/>
      <c r="M40" s="171"/>
      <c r="N40" s="171"/>
      <c r="O40" s="171"/>
      <c r="P40" s="171"/>
    </row>
    <row r="41" ht="14.25" outlineLevel="1" spans="1:16">
      <c r="A41" s="169" t="s">
        <v>1276</v>
      </c>
      <c r="B41" s="170" t="s">
        <v>1277</v>
      </c>
      <c r="C41" s="171">
        <f t="shared" si="6"/>
        <v>712.510404</v>
      </c>
      <c r="D41" s="171">
        <f t="shared" si="7"/>
        <v>712.510404</v>
      </c>
      <c r="E41" s="171">
        <v>712.510404</v>
      </c>
      <c r="F41" s="171"/>
      <c r="G41" s="171"/>
      <c r="H41" s="171"/>
      <c r="I41" s="171"/>
      <c r="J41" s="171"/>
      <c r="K41" s="171">
        <f t="shared" si="8"/>
        <v>0</v>
      </c>
      <c r="L41" s="171"/>
      <c r="M41" s="171"/>
      <c r="N41" s="171"/>
      <c r="O41" s="171"/>
      <c r="P41" s="171"/>
    </row>
    <row r="42" ht="14.25" outlineLevel="1" spans="1:16">
      <c r="A42" s="169" t="s">
        <v>1278</v>
      </c>
      <c r="B42" s="170" t="s">
        <v>1279</v>
      </c>
      <c r="C42" s="171">
        <f t="shared" si="6"/>
        <v>586.908291</v>
      </c>
      <c r="D42" s="171">
        <f t="shared" si="7"/>
        <v>586.908291</v>
      </c>
      <c r="E42" s="171">
        <v>586.908291</v>
      </c>
      <c r="F42" s="171"/>
      <c r="G42" s="171"/>
      <c r="H42" s="171"/>
      <c r="I42" s="171"/>
      <c r="J42" s="171"/>
      <c r="K42" s="171">
        <f t="shared" si="8"/>
        <v>0</v>
      </c>
      <c r="L42" s="171"/>
      <c r="M42" s="171"/>
      <c r="N42" s="171"/>
      <c r="O42" s="171"/>
      <c r="P42" s="171"/>
    </row>
    <row r="43" ht="14.25" outlineLevel="1" spans="1:16">
      <c r="A43" s="169" t="s">
        <v>1280</v>
      </c>
      <c r="B43" s="170" t="s">
        <v>1281</v>
      </c>
      <c r="C43" s="171">
        <f t="shared" si="6"/>
        <v>386.497663</v>
      </c>
      <c r="D43" s="171">
        <f t="shared" si="7"/>
        <v>386.497663</v>
      </c>
      <c r="E43" s="171">
        <v>386.497663</v>
      </c>
      <c r="F43" s="171"/>
      <c r="G43" s="171"/>
      <c r="H43" s="171"/>
      <c r="I43" s="171"/>
      <c r="J43" s="171"/>
      <c r="K43" s="171">
        <f t="shared" si="8"/>
        <v>0</v>
      </c>
      <c r="L43" s="171"/>
      <c r="M43" s="171"/>
      <c r="N43" s="171"/>
      <c r="O43" s="171"/>
      <c r="P43" s="171"/>
    </row>
    <row r="44" ht="14.25" outlineLevel="1" spans="1:16">
      <c r="A44" s="169" t="s">
        <v>1282</v>
      </c>
      <c r="B44" s="170" t="s">
        <v>1283</v>
      </c>
      <c r="C44" s="171">
        <f t="shared" si="6"/>
        <v>478.896683</v>
      </c>
      <c r="D44" s="171">
        <f t="shared" si="7"/>
        <v>478.896683</v>
      </c>
      <c r="E44" s="171">
        <v>478.896683</v>
      </c>
      <c r="F44" s="171"/>
      <c r="G44" s="171"/>
      <c r="H44" s="171"/>
      <c r="I44" s="171"/>
      <c r="J44" s="171"/>
      <c r="K44" s="171">
        <f t="shared" si="8"/>
        <v>0</v>
      </c>
      <c r="L44" s="171"/>
      <c r="M44" s="171"/>
      <c r="N44" s="171"/>
      <c r="O44" s="171"/>
      <c r="P44" s="171"/>
    </row>
    <row r="45" ht="14.25" outlineLevel="1" spans="1:16">
      <c r="A45" s="169" t="s">
        <v>1284</v>
      </c>
      <c r="B45" s="170" t="s">
        <v>1285</v>
      </c>
      <c r="C45" s="171">
        <f t="shared" si="6"/>
        <v>2156.613293</v>
      </c>
      <c r="D45" s="171">
        <f t="shared" si="7"/>
        <v>2156.613293</v>
      </c>
      <c r="E45" s="171">
        <v>2006.613293</v>
      </c>
      <c r="F45" s="171">
        <v>150</v>
      </c>
      <c r="G45" s="171"/>
      <c r="H45" s="171"/>
      <c r="I45" s="171">
        <v>150</v>
      </c>
      <c r="J45" s="171"/>
      <c r="K45" s="171">
        <f t="shared" si="8"/>
        <v>0</v>
      </c>
      <c r="L45" s="171"/>
      <c r="M45" s="171"/>
      <c r="N45" s="171"/>
      <c r="O45" s="171"/>
      <c r="P45" s="171"/>
    </row>
    <row r="46" ht="14.25" outlineLevel="1" spans="1:16">
      <c r="A46" s="169" t="s">
        <v>1286</v>
      </c>
      <c r="B46" s="170" t="s">
        <v>1287</v>
      </c>
      <c r="C46" s="171">
        <f t="shared" si="6"/>
        <v>969.276036</v>
      </c>
      <c r="D46" s="171">
        <f t="shared" si="7"/>
        <v>969.276036</v>
      </c>
      <c r="E46" s="171">
        <v>869.276036</v>
      </c>
      <c r="F46" s="171">
        <v>100</v>
      </c>
      <c r="G46" s="171"/>
      <c r="H46" s="171"/>
      <c r="I46" s="171">
        <v>100</v>
      </c>
      <c r="J46" s="171"/>
      <c r="K46" s="171">
        <f t="shared" si="8"/>
        <v>0</v>
      </c>
      <c r="L46" s="171"/>
      <c r="M46" s="171"/>
      <c r="N46" s="171"/>
      <c r="O46" s="171"/>
      <c r="P46" s="171"/>
    </row>
    <row r="47" ht="14.25" outlineLevel="1" spans="1:16">
      <c r="A47" s="169" t="s">
        <v>1288</v>
      </c>
      <c r="B47" s="170" t="s">
        <v>1289</v>
      </c>
      <c r="C47" s="171">
        <f t="shared" si="6"/>
        <v>146.631707</v>
      </c>
      <c r="D47" s="171">
        <f t="shared" si="7"/>
        <v>146.631707</v>
      </c>
      <c r="E47" s="171">
        <v>146.631707</v>
      </c>
      <c r="F47" s="171"/>
      <c r="G47" s="171"/>
      <c r="H47" s="171"/>
      <c r="I47" s="171"/>
      <c r="J47" s="171"/>
      <c r="K47" s="171">
        <f t="shared" si="8"/>
        <v>0</v>
      </c>
      <c r="L47" s="171"/>
      <c r="M47" s="171"/>
      <c r="N47" s="171"/>
      <c r="O47" s="171"/>
      <c r="P47" s="171"/>
    </row>
    <row r="48" ht="14.25" outlineLevel="1" spans="1:16">
      <c r="A48" s="169" t="s">
        <v>1290</v>
      </c>
      <c r="B48" s="170" t="s">
        <v>1291</v>
      </c>
      <c r="C48" s="171">
        <f t="shared" si="6"/>
        <v>257.839446</v>
      </c>
      <c r="D48" s="171">
        <f t="shared" si="7"/>
        <v>257.839446</v>
      </c>
      <c r="E48" s="171">
        <v>257.839446</v>
      </c>
      <c r="F48" s="171"/>
      <c r="G48" s="171"/>
      <c r="H48" s="171"/>
      <c r="I48" s="171"/>
      <c r="J48" s="171"/>
      <c r="K48" s="171">
        <f t="shared" si="8"/>
        <v>0</v>
      </c>
      <c r="L48" s="171"/>
      <c r="M48" s="171"/>
      <c r="N48" s="171"/>
      <c r="O48" s="171"/>
      <c r="P48" s="171"/>
    </row>
    <row r="49" ht="14.25" outlineLevel="1" spans="1:16">
      <c r="A49" s="169" t="s">
        <v>1292</v>
      </c>
      <c r="B49" s="170" t="s">
        <v>1293</v>
      </c>
      <c r="C49" s="171">
        <f t="shared" si="6"/>
        <v>337.043301</v>
      </c>
      <c r="D49" s="171">
        <f t="shared" si="7"/>
        <v>337.043301</v>
      </c>
      <c r="E49" s="171">
        <v>337.043301</v>
      </c>
      <c r="F49" s="171"/>
      <c r="G49" s="171"/>
      <c r="H49" s="171"/>
      <c r="I49" s="171"/>
      <c r="J49" s="171"/>
      <c r="K49" s="171">
        <f t="shared" si="8"/>
        <v>0</v>
      </c>
      <c r="L49" s="171"/>
      <c r="M49" s="171"/>
      <c r="N49" s="171"/>
      <c r="O49" s="171"/>
      <c r="P49" s="171"/>
    </row>
    <row r="50" s="6" customFormat="1" ht="20.1" customHeight="1" spans="1:16">
      <c r="A50" s="167" t="s">
        <v>1294</v>
      </c>
      <c r="B50" s="165" t="s">
        <v>1295</v>
      </c>
      <c r="C50" s="168">
        <f t="shared" ref="C50:P50" si="9">SUMIF($A$8:$A$500,"2?????",C8:C500)</f>
        <v>145119.361344</v>
      </c>
      <c r="D50" s="168">
        <f t="shared" si="9"/>
        <v>41403.033776</v>
      </c>
      <c r="E50" s="168">
        <f t="shared" si="9"/>
        <v>40141.187005</v>
      </c>
      <c r="F50" s="168">
        <f t="shared" si="9"/>
        <v>1261.846771</v>
      </c>
      <c r="G50" s="168">
        <f t="shared" si="9"/>
        <v>0</v>
      </c>
      <c r="H50" s="168">
        <f t="shared" si="9"/>
        <v>0</v>
      </c>
      <c r="I50" s="168">
        <f t="shared" si="9"/>
        <v>1261.846771</v>
      </c>
      <c r="J50" s="168">
        <f t="shared" si="9"/>
        <v>0</v>
      </c>
      <c r="K50" s="168">
        <f t="shared" si="9"/>
        <v>103716.327568</v>
      </c>
      <c r="L50" s="168">
        <f t="shared" si="9"/>
        <v>101096.069975</v>
      </c>
      <c r="M50" s="168">
        <f t="shared" si="9"/>
        <v>2219.297593</v>
      </c>
      <c r="N50" s="168">
        <f t="shared" si="9"/>
        <v>0</v>
      </c>
      <c r="O50" s="168">
        <f t="shared" si="9"/>
        <v>0</v>
      </c>
      <c r="P50" s="168">
        <f t="shared" si="9"/>
        <v>400.96</v>
      </c>
    </row>
    <row r="51" ht="14.25" outlineLevel="1" spans="1:16">
      <c r="A51" s="169" t="s">
        <v>1296</v>
      </c>
      <c r="B51" s="170" t="s">
        <v>1297</v>
      </c>
      <c r="C51" s="171">
        <f t="shared" si="6"/>
        <v>8440.915244</v>
      </c>
      <c r="D51" s="171">
        <f t="shared" si="7"/>
        <v>8440.915244</v>
      </c>
      <c r="E51" s="171">
        <v>8440.915244</v>
      </c>
      <c r="F51" s="171"/>
      <c r="G51" s="171"/>
      <c r="H51" s="171"/>
      <c r="I51" s="171"/>
      <c r="J51" s="171"/>
      <c r="K51" s="171">
        <f t="shared" si="8"/>
        <v>0</v>
      </c>
      <c r="L51" s="171"/>
      <c r="M51" s="171"/>
      <c r="N51" s="171"/>
      <c r="O51" s="171"/>
      <c r="P51" s="171"/>
    </row>
    <row r="52" ht="14.25" outlineLevel="1" spans="1:16">
      <c r="A52" s="169" t="s">
        <v>1298</v>
      </c>
      <c r="B52" s="170" t="s">
        <v>1299</v>
      </c>
      <c r="C52" s="171">
        <f t="shared" si="6"/>
        <v>203.51938</v>
      </c>
      <c r="D52" s="171">
        <f t="shared" si="7"/>
        <v>203.51938</v>
      </c>
      <c r="E52" s="171">
        <v>203.51938</v>
      </c>
      <c r="F52" s="171"/>
      <c r="G52" s="171"/>
      <c r="H52" s="171"/>
      <c r="I52" s="171"/>
      <c r="J52" s="171"/>
      <c r="K52" s="171">
        <f t="shared" si="8"/>
        <v>0</v>
      </c>
      <c r="L52" s="171"/>
      <c r="M52" s="171"/>
      <c r="N52" s="171"/>
      <c r="O52" s="171"/>
      <c r="P52" s="171"/>
    </row>
    <row r="53" ht="14.25" outlineLevel="1" spans="1:16">
      <c r="A53" s="169" t="s">
        <v>1300</v>
      </c>
      <c r="B53" s="170" t="s">
        <v>1301</v>
      </c>
      <c r="C53" s="171">
        <f t="shared" si="6"/>
        <v>1550.449529</v>
      </c>
      <c r="D53" s="171">
        <f t="shared" si="7"/>
        <v>1550.449529</v>
      </c>
      <c r="E53" s="171">
        <v>318.602758</v>
      </c>
      <c r="F53" s="171">
        <v>1231.846771</v>
      </c>
      <c r="G53" s="171"/>
      <c r="H53" s="171"/>
      <c r="I53" s="171">
        <v>1231.846771</v>
      </c>
      <c r="J53" s="171"/>
      <c r="K53" s="171">
        <f t="shared" si="8"/>
        <v>0</v>
      </c>
      <c r="L53" s="171"/>
      <c r="M53" s="171"/>
      <c r="N53" s="171"/>
      <c r="O53" s="171"/>
      <c r="P53" s="171"/>
    </row>
    <row r="54" ht="14.25" outlineLevel="1" spans="1:16">
      <c r="A54" s="169" t="s">
        <v>1302</v>
      </c>
      <c r="B54" s="170" t="s">
        <v>1303</v>
      </c>
      <c r="C54" s="171">
        <f t="shared" si="6"/>
        <v>360.949246</v>
      </c>
      <c r="D54" s="171">
        <f t="shared" si="7"/>
        <v>360.949246</v>
      </c>
      <c r="E54" s="171">
        <v>330.949246</v>
      </c>
      <c r="F54" s="171">
        <v>30</v>
      </c>
      <c r="G54" s="171"/>
      <c r="H54" s="171"/>
      <c r="I54" s="171">
        <v>30</v>
      </c>
      <c r="J54" s="171"/>
      <c r="K54" s="171">
        <f t="shared" si="8"/>
        <v>0</v>
      </c>
      <c r="L54" s="171"/>
      <c r="M54" s="171"/>
      <c r="N54" s="171"/>
      <c r="O54" s="171"/>
      <c r="P54" s="171"/>
    </row>
    <row r="55" ht="14.25" outlineLevel="1" spans="1:16">
      <c r="A55" s="169" t="s">
        <v>1304</v>
      </c>
      <c r="B55" s="170" t="s">
        <v>1305</v>
      </c>
      <c r="C55" s="171">
        <f t="shared" si="6"/>
        <v>118.655703</v>
      </c>
      <c r="D55" s="171">
        <f t="shared" si="7"/>
        <v>118.655703</v>
      </c>
      <c r="E55" s="171">
        <v>118.655703</v>
      </c>
      <c r="F55" s="171"/>
      <c r="G55" s="171"/>
      <c r="H55" s="171"/>
      <c r="I55" s="171"/>
      <c r="J55" s="171"/>
      <c r="K55" s="171">
        <f t="shared" si="8"/>
        <v>0</v>
      </c>
      <c r="L55" s="171"/>
      <c r="M55" s="171"/>
      <c r="N55" s="171"/>
      <c r="O55" s="171"/>
      <c r="P55" s="171"/>
    </row>
    <row r="56" ht="14.25" outlineLevel="1" spans="1:16">
      <c r="A56" s="169" t="s">
        <v>1306</v>
      </c>
      <c r="B56" s="170" t="s">
        <v>1307</v>
      </c>
      <c r="C56" s="171">
        <f t="shared" si="6"/>
        <v>1464.784506</v>
      </c>
      <c r="D56" s="171">
        <f t="shared" si="7"/>
        <v>1464.784506</v>
      </c>
      <c r="E56" s="171">
        <v>1464.784506</v>
      </c>
      <c r="F56" s="171"/>
      <c r="G56" s="171"/>
      <c r="H56" s="171"/>
      <c r="I56" s="171"/>
      <c r="J56" s="171"/>
      <c r="K56" s="171">
        <f t="shared" si="8"/>
        <v>0</v>
      </c>
      <c r="L56" s="171"/>
      <c r="M56" s="171"/>
      <c r="N56" s="171"/>
      <c r="O56" s="171"/>
      <c r="P56" s="171"/>
    </row>
    <row r="57" ht="14.25" outlineLevel="1" spans="1:16">
      <c r="A57" s="169" t="s">
        <v>1308</v>
      </c>
      <c r="B57" s="170" t="s">
        <v>1309</v>
      </c>
      <c r="C57" s="171">
        <f t="shared" si="6"/>
        <v>2772.975278</v>
      </c>
      <c r="D57" s="171">
        <f t="shared" si="7"/>
        <v>2772.975278</v>
      </c>
      <c r="E57" s="171">
        <v>2772.975278</v>
      </c>
      <c r="F57" s="171"/>
      <c r="G57" s="171"/>
      <c r="H57" s="171"/>
      <c r="I57" s="171"/>
      <c r="J57" s="171"/>
      <c r="K57" s="171">
        <f t="shared" si="8"/>
        <v>0</v>
      </c>
      <c r="L57" s="171"/>
      <c r="M57" s="171"/>
      <c r="N57" s="171"/>
      <c r="O57" s="171"/>
      <c r="P57" s="171"/>
    </row>
    <row r="58" ht="14.25" outlineLevel="1" spans="1:16">
      <c r="A58" s="169" t="s">
        <v>1310</v>
      </c>
      <c r="B58" s="170" t="s">
        <v>1311</v>
      </c>
      <c r="C58" s="171">
        <f t="shared" si="6"/>
        <v>1391.146975</v>
      </c>
      <c r="D58" s="171">
        <f t="shared" si="7"/>
        <v>1391.146975</v>
      </c>
      <c r="E58" s="171">
        <v>1391.146975</v>
      </c>
      <c r="F58" s="171"/>
      <c r="G58" s="171"/>
      <c r="H58" s="171"/>
      <c r="I58" s="171"/>
      <c r="J58" s="171"/>
      <c r="K58" s="171">
        <f t="shared" si="8"/>
        <v>0</v>
      </c>
      <c r="L58" s="171"/>
      <c r="M58" s="171"/>
      <c r="N58" s="171"/>
      <c r="O58" s="171"/>
      <c r="P58" s="171"/>
    </row>
    <row r="59" ht="14.25" outlineLevel="1" spans="1:16">
      <c r="A59" s="169" t="s">
        <v>1312</v>
      </c>
      <c r="B59" s="170" t="s">
        <v>1313</v>
      </c>
      <c r="C59" s="171">
        <f t="shared" si="6"/>
        <v>2691.306406</v>
      </c>
      <c r="D59" s="171">
        <f t="shared" si="7"/>
        <v>2691.306406</v>
      </c>
      <c r="E59" s="171">
        <v>2691.306406</v>
      </c>
      <c r="F59" s="171"/>
      <c r="G59" s="171"/>
      <c r="H59" s="171"/>
      <c r="I59" s="171"/>
      <c r="J59" s="171"/>
      <c r="K59" s="171">
        <f t="shared" si="8"/>
        <v>0</v>
      </c>
      <c r="L59" s="171"/>
      <c r="M59" s="171"/>
      <c r="N59" s="171"/>
      <c r="O59" s="171"/>
      <c r="P59" s="171"/>
    </row>
    <row r="60" ht="14.25" outlineLevel="1" spans="1:16">
      <c r="A60" s="169" t="s">
        <v>1314</v>
      </c>
      <c r="B60" s="170" t="s">
        <v>1315</v>
      </c>
      <c r="C60" s="171">
        <f t="shared" si="6"/>
        <v>775.315556</v>
      </c>
      <c r="D60" s="171">
        <f t="shared" si="7"/>
        <v>775.315556</v>
      </c>
      <c r="E60" s="171">
        <v>775.315556</v>
      </c>
      <c r="F60" s="171"/>
      <c r="G60" s="171"/>
      <c r="H60" s="171"/>
      <c r="I60" s="171"/>
      <c r="J60" s="171"/>
      <c r="K60" s="171">
        <f t="shared" si="8"/>
        <v>0</v>
      </c>
      <c r="L60" s="171"/>
      <c r="M60" s="171"/>
      <c r="N60" s="171"/>
      <c r="O60" s="171"/>
      <c r="P60" s="171"/>
    </row>
    <row r="61" ht="14.25" outlineLevel="1" spans="1:16">
      <c r="A61" s="169" t="s">
        <v>1316</v>
      </c>
      <c r="B61" s="170" t="s">
        <v>1317</v>
      </c>
      <c r="C61" s="171">
        <f t="shared" si="6"/>
        <v>618.264117</v>
      </c>
      <c r="D61" s="171">
        <f t="shared" si="7"/>
        <v>618.264117</v>
      </c>
      <c r="E61" s="171">
        <v>618.264117</v>
      </c>
      <c r="F61" s="171"/>
      <c r="G61" s="171"/>
      <c r="H61" s="171"/>
      <c r="I61" s="171"/>
      <c r="J61" s="171"/>
      <c r="K61" s="171">
        <f t="shared" si="8"/>
        <v>0</v>
      </c>
      <c r="L61" s="171"/>
      <c r="M61" s="171"/>
      <c r="N61" s="171"/>
      <c r="O61" s="171"/>
      <c r="P61" s="171"/>
    </row>
    <row r="62" ht="14.25" outlineLevel="1" spans="1:16">
      <c r="A62" s="169" t="s">
        <v>1318</v>
      </c>
      <c r="B62" s="170" t="s">
        <v>1319</v>
      </c>
      <c r="C62" s="171">
        <f t="shared" si="6"/>
        <v>1598.835571</v>
      </c>
      <c r="D62" s="171">
        <f t="shared" si="7"/>
        <v>1598.835571</v>
      </c>
      <c r="E62" s="171">
        <v>1598.835571</v>
      </c>
      <c r="F62" s="171"/>
      <c r="G62" s="171"/>
      <c r="H62" s="171"/>
      <c r="I62" s="171"/>
      <c r="J62" s="171"/>
      <c r="K62" s="171">
        <f t="shared" si="8"/>
        <v>0</v>
      </c>
      <c r="L62" s="171"/>
      <c r="M62" s="171"/>
      <c r="N62" s="171"/>
      <c r="O62" s="171"/>
      <c r="P62" s="171"/>
    </row>
    <row r="63" ht="14.25" outlineLevel="1" spans="1:16">
      <c r="A63" s="169" t="s">
        <v>1320</v>
      </c>
      <c r="B63" s="170" t="s">
        <v>1321</v>
      </c>
      <c r="C63" s="171">
        <f t="shared" si="6"/>
        <v>768.218851</v>
      </c>
      <c r="D63" s="171">
        <f t="shared" si="7"/>
        <v>768.218851</v>
      </c>
      <c r="E63" s="171">
        <v>768.218851</v>
      </c>
      <c r="F63" s="171"/>
      <c r="G63" s="171"/>
      <c r="H63" s="171"/>
      <c r="I63" s="171"/>
      <c r="J63" s="171"/>
      <c r="K63" s="171">
        <f t="shared" si="8"/>
        <v>0</v>
      </c>
      <c r="L63" s="171"/>
      <c r="M63" s="171"/>
      <c r="N63" s="171"/>
      <c r="O63" s="171"/>
      <c r="P63" s="171"/>
    </row>
    <row r="64" ht="14.25" outlineLevel="1" spans="1:16">
      <c r="A64" s="169" t="s">
        <v>1322</v>
      </c>
      <c r="B64" s="170" t="s">
        <v>1323</v>
      </c>
      <c r="C64" s="171">
        <f t="shared" si="6"/>
        <v>21783.8</v>
      </c>
      <c r="D64" s="171">
        <f t="shared" si="7"/>
        <v>1783.8</v>
      </c>
      <c r="E64" s="171">
        <v>1783.8</v>
      </c>
      <c r="F64" s="171"/>
      <c r="G64" s="171"/>
      <c r="H64" s="171"/>
      <c r="I64" s="171"/>
      <c r="J64" s="171"/>
      <c r="K64" s="171">
        <f t="shared" si="8"/>
        <v>20000</v>
      </c>
      <c r="L64" s="171">
        <v>20000</v>
      </c>
      <c r="M64" s="171"/>
      <c r="N64" s="171"/>
      <c r="O64" s="171"/>
      <c r="P64" s="171"/>
    </row>
    <row r="65" ht="14.25" outlineLevel="1" spans="1:16">
      <c r="A65" s="169" t="s">
        <v>1324</v>
      </c>
      <c r="B65" s="170" t="s">
        <v>1325</v>
      </c>
      <c r="C65" s="171">
        <f t="shared" si="6"/>
        <v>6219.112755</v>
      </c>
      <c r="D65" s="171">
        <f t="shared" si="7"/>
        <v>1219.112755</v>
      </c>
      <c r="E65" s="171">
        <v>1219.112755</v>
      </c>
      <c r="F65" s="171"/>
      <c r="G65" s="171"/>
      <c r="H65" s="171"/>
      <c r="I65" s="171"/>
      <c r="J65" s="171"/>
      <c r="K65" s="171">
        <f t="shared" si="8"/>
        <v>5000</v>
      </c>
      <c r="L65" s="171">
        <v>5000</v>
      </c>
      <c r="M65" s="171"/>
      <c r="N65" s="171"/>
      <c r="O65" s="171"/>
      <c r="P65" s="171"/>
    </row>
    <row r="66" ht="14.25" outlineLevel="1" spans="1:16">
      <c r="A66" s="169" t="s">
        <v>1326</v>
      </c>
      <c r="B66" s="170" t="s">
        <v>1327</v>
      </c>
      <c r="C66" s="171">
        <f t="shared" si="6"/>
        <v>746.755113</v>
      </c>
      <c r="D66" s="171">
        <f t="shared" si="7"/>
        <v>746.755113</v>
      </c>
      <c r="E66" s="171">
        <v>746.755113</v>
      </c>
      <c r="F66" s="171"/>
      <c r="G66" s="171"/>
      <c r="H66" s="171"/>
      <c r="I66" s="171"/>
      <c r="J66" s="171"/>
      <c r="K66" s="171">
        <f t="shared" si="8"/>
        <v>0</v>
      </c>
      <c r="L66" s="171"/>
      <c r="M66" s="171"/>
      <c r="N66" s="171"/>
      <c r="O66" s="171"/>
      <c r="P66" s="171"/>
    </row>
    <row r="67" ht="14.25" outlineLevel="1" spans="1:16">
      <c r="A67" s="169" t="s">
        <v>1328</v>
      </c>
      <c r="B67" s="170" t="s">
        <v>1329</v>
      </c>
      <c r="C67" s="171">
        <f t="shared" si="6"/>
        <v>4128.177694</v>
      </c>
      <c r="D67" s="171">
        <f t="shared" si="7"/>
        <v>960.5425</v>
      </c>
      <c r="E67" s="171">
        <v>960.5425</v>
      </c>
      <c r="F67" s="171"/>
      <c r="G67" s="171"/>
      <c r="H67" s="171"/>
      <c r="I67" s="171"/>
      <c r="J67" s="171"/>
      <c r="K67" s="171">
        <f t="shared" si="8"/>
        <v>3167.635194</v>
      </c>
      <c r="L67" s="171">
        <v>3167.635194</v>
      </c>
      <c r="M67" s="171"/>
      <c r="N67" s="171"/>
      <c r="O67" s="171"/>
      <c r="P67" s="171"/>
    </row>
    <row r="68" ht="14.25" outlineLevel="1" spans="1:16">
      <c r="A68" s="169" t="s">
        <v>1330</v>
      </c>
      <c r="B68" s="170" t="s">
        <v>1331</v>
      </c>
      <c r="C68" s="171">
        <f t="shared" si="6"/>
        <v>1043.018842</v>
      </c>
      <c r="D68" s="171">
        <f t="shared" si="7"/>
        <v>1043.018842</v>
      </c>
      <c r="E68" s="171">
        <v>1043.018842</v>
      </c>
      <c r="F68" s="171"/>
      <c r="G68" s="171"/>
      <c r="H68" s="171"/>
      <c r="I68" s="171"/>
      <c r="J68" s="171"/>
      <c r="K68" s="171">
        <f t="shared" si="8"/>
        <v>0</v>
      </c>
      <c r="L68" s="171"/>
      <c r="M68" s="171"/>
      <c r="N68" s="171"/>
      <c r="O68" s="171"/>
      <c r="P68" s="171"/>
    </row>
    <row r="69" ht="14.25" outlineLevel="1" spans="1:16">
      <c r="A69" s="169" t="s">
        <v>1332</v>
      </c>
      <c r="B69" s="170" t="s">
        <v>1333</v>
      </c>
      <c r="C69" s="171">
        <f t="shared" si="6"/>
        <v>63500.96</v>
      </c>
      <c r="D69" s="171">
        <f t="shared" si="7"/>
        <v>3100</v>
      </c>
      <c r="E69" s="171">
        <v>3100</v>
      </c>
      <c r="F69" s="171"/>
      <c r="G69" s="171"/>
      <c r="H69" s="171"/>
      <c r="I69" s="171"/>
      <c r="J69" s="171"/>
      <c r="K69" s="171">
        <f t="shared" si="8"/>
        <v>60400.96</v>
      </c>
      <c r="L69" s="171">
        <v>60000</v>
      </c>
      <c r="M69" s="171"/>
      <c r="N69" s="171"/>
      <c r="O69" s="171"/>
      <c r="P69" s="171">
        <v>400.96</v>
      </c>
    </row>
    <row r="70" ht="14.25" outlineLevel="1" spans="1:16">
      <c r="A70" s="169" t="s">
        <v>1334</v>
      </c>
      <c r="B70" s="170" t="s">
        <v>1335</v>
      </c>
      <c r="C70" s="171">
        <f t="shared" si="6"/>
        <v>1241.34</v>
      </c>
      <c r="D70" s="171">
        <f t="shared" si="7"/>
        <v>579.67025</v>
      </c>
      <c r="E70" s="171">
        <v>579.67025</v>
      </c>
      <c r="F70" s="171"/>
      <c r="G70" s="171"/>
      <c r="H70" s="171"/>
      <c r="I70" s="171"/>
      <c r="J70" s="171"/>
      <c r="K70" s="171">
        <f t="shared" si="8"/>
        <v>661.66975</v>
      </c>
      <c r="L70" s="171">
        <v>200</v>
      </c>
      <c r="M70" s="171">
        <v>461.66975</v>
      </c>
      <c r="N70" s="171"/>
      <c r="O70" s="171"/>
      <c r="P70" s="171"/>
    </row>
    <row r="71" ht="14.25" outlineLevel="1" spans="1:16">
      <c r="A71" s="169" t="s">
        <v>1336</v>
      </c>
      <c r="B71" s="170" t="s">
        <v>1337</v>
      </c>
      <c r="C71" s="171">
        <f t="shared" ref="C71:C102" si="10">D71+J71+K71</f>
        <v>1354.17</v>
      </c>
      <c r="D71" s="171">
        <f t="shared" ref="D71:D98" si="11">E71+F71</f>
        <v>363.47</v>
      </c>
      <c r="E71" s="171">
        <v>363.47</v>
      </c>
      <c r="F71" s="171"/>
      <c r="G71" s="171"/>
      <c r="H71" s="171"/>
      <c r="I71" s="171"/>
      <c r="J71" s="171"/>
      <c r="K71" s="171">
        <f t="shared" ref="K71:K98" si="12">SUM(L71:P71)</f>
        <v>990.7</v>
      </c>
      <c r="L71" s="171">
        <v>880</v>
      </c>
      <c r="M71" s="171">
        <v>110.7</v>
      </c>
      <c r="N71" s="171"/>
      <c r="O71" s="171"/>
      <c r="P71" s="171"/>
    </row>
    <row r="72" ht="14.25" outlineLevel="1" spans="1:16">
      <c r="A72" s="169" t="s">
        <v>1338</v>
      </c>
      <c r="B72" s="170" t="s">
        <v>1339</v>
      </c>
      <c r="C72" s="171">
        <f t="shared" si="10"/>
        <v>2379.550586</v>
      </c>
      <c r="D72" s="171">
        <f t="shared" si="11"/>
        <v>635.320586</v>
      </c>
      <c r="E72" s="171">
        <v>635.320586</v>
      </c>
      <c r="F72" s="171"/>
      <c r="G72" s="171"/>
      <c r="H72" s="171"/>
      <c r="I72" s="171"/>
      <c r="J72" s="171"/>
      <c r="K72" s="171">
        <f t="shared" si="12"/>
        <v>1744.23</v>
      </c>
      <c r="L72" s="171">
        <v>1580</v>
      </c>
      <c r="M72" s="171">
        <v>164.23</v>
      </c>
      <c r="N72" s="171"/>
      <c r="O72" s="171"/>
      <c r="P72" s="171"/>
    </row>
    <row r="73" ht="14.25" outlineLevel="1" spans="1:16">
      <c r="A73" s="169" t="s">
        <v>1340</v>
      </c>
      <c r="B73" s="170" t="s">
        <v>1341</v>
      </c>
      <c r="C73" s="171">
        <f t="shared" si="10"/>
        <v>2198.347347</v>
      </c>
      <c r="D73" s="171">
        <f t="shared" si="11"/>
        <v>563.827347</v>
      </c>
      <c r="E73" s="171">
        <v>563.827347</v>
      </c>
      <c r="F73" s="171"/>
      <c r="G73" s="171"/>
      <c r="H73" s="171"/>
      <c r="I73" s="171"/>
      <c r="J73" s="171"/>
      <c r="K73" s="171">
        <f t="shared" si="12"/>
        <v>1634.52</v>
      </c>
      <c r="L73" s="171">
        <v>1500</v>
      </c>
      <c r="M73" s="171">
        <v>134.52</v>
      </c>
      <c r="N73" s="171"/>
      <c r="O73" s="171"/>
      <c r="P73" s="171"/>
    </row>
    <row r="74" ht="14.25" outlineLevel="1" spans="1:16">
      <c r="A74" s="169" t="s">
        <v>1342</v>
      </c>
      <c r="B74" s="170" t="s">
        <v>1343</v>
      </c>
      <c r="C74" s="171">
        <f t="shared" si="10"/>
        <v>1132.76959</v>
      </c>
      <c r="D74" s="171">
        <f t="shared" si="11"/>
        <v>369.49959</v>
      </c>
      <c r="E74" s="171">
        <v>369.49959</v>
      </c>
      <c r="F74" s="171"/>
      <c r="G74" s="171"/>
      <c r="H74" s="171"/>
      <c r="I74" s="171"/>
      <c r="J74" s="171"/>
      <c r="K74" s="171">
        <f t="shared" si="12"/>
        <v>763.27</v>
      </c>
      <c r="L74" s="171">
        <v>570</v>
      </c>
      <c r="M74" s="171">
        <v>193.27</v>
      </c>
      <c r="N74" s="171"/>
      <c r="O74" s="171"/>
      <c r="P74" s="171"/>
    </row>
    <row r="75" ht="14.25" outlineLevel="1" spans="1:16">
      <c r="A75" s="169" t="s">
        <v>1344</v>
      </c>
      <c r="B75" s="170" t="s">
        <v>1345</v>
      </c>
      <c r="C75" s="171">
        <f t="shared" si="10"/>
        <v>1060.726472</v>
      </c>
      <c r="D75" s="171">
        <f t="shared" si="11"/>
        <v>417.166472</v>
      </c>
      <c r="E75" s="171">
        <v>417.166472</v>
      </c>
      <c r="F75" s="171"/>
      <c r="G75" s="171"/>
      <c r="H75" s="171"/>
      <c r="I75" s="171"/>
      <c r="J75" s="171"/>
      <c r="K75" s="171">
        <f t="shared" si="12"/>
        <v>643.56</v>
      </c>
      <c r="L75" s="171">
        <v>370</v>
      </c>
      <c r="M75" s="171">
        <v>273.56</v>
      </c>
      <c r="N75" s="171"/>
      <c r="O75" s="171"/>
      <c r="P75" s="171"/>
    </row>
    <row r="76" ht="14.25" outlineLevel="1" spans="1:16">
      <c r="A76" s="169" t="s">
        <v>1346</v>
      </c>
      <c r="B76" s="170" t="s">
        <v>1347</v>
      </c>
      <c r="C76" s="171">
        <f t="shared" si="10"/>
        <v>928.080669</v>
      </c>
      <c r="D76" s="171">
        <f t="shared" si="11"/>
        <v>350.880669</v>
      </c>
      <c r="E76" s="171">
        <v>350.880669</v>
      </c>
      <c r="F76" s="171"/>
      <c r="G76" s="171"/>
      <c r="H76" s="171"/>
      <c r="I76" s="171"/>
      <c r="J76" s="171"/>
      <c r="K76" s="171">
        <f t="shared" si="12"/>
        <v>577.2</v>
      </c>
      <c r="L76" s="171">
        <v>370</v>
      </c>
      <c r="M76" s="171">
        <v>207.2</v>
      </c>
      <c r="N76" s="171"/>
      <c r="O76" s="171"/>
      <c r="P76" s="171"/>
    </row>
    <row r="77" ht="14.25" outlineLevel="1" spans="1:16">
      <c r="A77" s="169" t="s">
        <v>1348</v>
      </c>
      <c r="B77" s="170" t="s">
        <v>1349</v>
      </c>
      <c r="C77" s="171">
        <f t="shared" si="10"/>
        <v>1119.84</v>
      </c>
      <c r="D77" s="171">
        <f t="shared" si="11"/>
        <v>316.01992</v>
      </c>
      <c r="E77" s="171">
        <v>316.01992</v>
      </c>
      <c r="F77" s="171"/>
      <c r="G77" s="171"/>
      <c r="H77" s="171"/>
      <c r="I77" s="171"/>
      <c r="J77" s="171"/>
      <c r="K77" s="171">
        <f t="shared" si="12"/>
        <v>803.82008</v>
      </c>
      <c r="L77" s="171">
        <v>803.82008</v>
      </c>
      <c r="M77" s="171"/>
      <c r="N77" s="171"/>
      <c r="O77" s="171"/>
      <c r="P77" s="171"/>
    </row>
    <row r="78" ht="14.25" outlineLevel="1" spans="1:16">
      <c r="A78" s="169" t="s">
        <v>1350</v>
      </c>
      <c r="B78" s="170" t="s">
        <v>1351</v>
      </c>
      <c r="C78" s="171">
        <f t="shared" si="10"/>
        <v>5320.541014</v>
      </c>
      <c r="D78" s="171">
        <f t="shared" si="11"/>
        <v>1230.591014</v>
      </c>
      <c r="E78" s="171">
        <v>1230.591014</v>
      </c>
      <c r="F78" s="171"/>
      <c r="G78" s="171"/>
      <c r="H78" s="171"/>
      <c r="I78" s="171"/>
      <c r="J78" s="171"/>
      <c r="K78" s="171">
        <f t="shared" si="12"/>
        <v>4089.95</v>
      </c>
      <c r="L78" s="171">
        <v>4000</v>
      </c>
      <c r="M78" s="171">
        <v>89.95</v>
      </c>
      <c r="N78" s="171"/>
      <c r="O78" s="171"/>
      <c r="P78" s="171"/>
    </row>
    <row r="79" ht="14.25" outlineLevel="1" spans="1:16">
      <c r="A79" s="169" t="s">
        <v>1352</v>
      </c>
      <c r="B79" s="170" t="s">
        <v>1353</v>
      </c>
      <c r="C79" s="171">
        <f t="shared" si="10"/>
        <v>1077.99</v>
      </c>
      <c r="D79" s="171">
        <f t="shared" si="11"/>
        <v>344.792157</v>
      </c>
      <c r="E79" s="171">
        <v>344.792157</v>
      </c>
      <c r="F79" s="171"/>
      <c r="G79" s="171"/>
      <c r="H79" s="171"/>
      <c r="I79" s="171"/>
      <c r="J79" s="171"/>
      <c r="K79" s="171">
        <f t="shared" si="12"/>
        <v>733.197843</v>
      </c>
      <c r="L79" s="171">
        <v>580</v>
      </c>
      <c r="M79" s="171">
        <v>153.197843</v>
      </c>
      <c r="N79" s="171"/>
      <c r="O79" s="171"/>
      <c r="P79" s="171"/>
    </row>
    <row r="80" ht="14.25" outlineLevel="1" spans="1:16">
      <c r="A80" s="169" t="s">
        <v>1354</v>
      </c>
      <c r="B80" s="170" t="s">
        <v>1355</v>
      </c>
      <c r="C80" s="171">
        <f t="shared" si="10"/>
        <v>1328.812382</v>
      </c>
      <c r="D80" s="171">
        <f t="shared" si="11"/>
        <v>437.292382</v>
      </c>
      <c r="E80" s="171">
        <v>437.292382</v>
      </c>
      <c r="F80" s="171"/>
      <c r="G80" s="171"/>
      <c r="H80" s="171"/>
      <c r="I80" s="171"/>
      <c r="J80" s="171"/>
      <c r="K80" s="171">
        <f t="shared" si="12"/>
        <v>891.52</v>
      </c>
      <c r="L80" s="171">
        <v>680</v>
      </c>
      <c r="M80" s="171">
        <v>211.52</v>
      </c>
      <c r="N80" s="171"/>
      <c r="O80" s="171"/>
      <c r="P80" s="171"/>
    </row>
    <row r="81" ht="14.25" outlineLevel="1" spans="1:16">
      <c r="A81" s="169" t="s">
        <v>1356</v>
      </c>
      <c r="B81" s="170" t="s">
        <v>1357</v>
      </c>
      <c r="C81" s="171">
        <f t="shared" si="10"/>
        <v>1417.74</v>
      </c>
      <c r="D81" s="171">
        <f t="shared" si="11"/>
        <v>522.255299</v>
      </c>
      <c r="E81" s="171">
        <v>522.255299</v>
      </c>
      <c r="F81" s="171"/>
      <c r="G81" s="171"/>
      <c r="H81" s="171"/>
      <c r="I81" s="171"/>
      <c r="J81" s="171"/>
      <c r="K81" s="171">
        <f t="shared" si="12"/>
        <v>895.484701</v>
      </c>
      <c r="L81" s="171">
        <v>895.484701</v>
      </c>
      <c r="M81" s="171"/>
      <c r="N81" s="171"/>
      <c r="O81" s="171"/>
      <c r="P81" s="171"/>
    </row>
    <row r="82" ht="14.25" outlineLevel="1" spans="1:16">
      <c r="A82" s="169" t="s">
        <v>1358</v>
      </c>
      <c r="B82" s="170" t="s">
        <v>1359</v>
      </c>
      <c r="C82" s="171">
        <f t="shared" si="10"/>
        <v>1007.929286</v>
      </c>
      <c r="D82" s="171">
        <f t="shared" si="11"/>
        <v>351.819286</v>
      </c>
      <c r="E82" s="171">
        <v>351.819286</v>
      </c>
      <c r="F82" s="171"/>
      <c r="G82" s="171"/>
      <c r="H82" s="171"/>
      <c r="I82" s="171"/>
      <c r="J82" s="171"/>
      <c r="K82" s="171">
        <f t="shared" si="12"/>
        <v>656.11</v>
      </c>
      <c r="L82" s="171">
        <v>460</v>
      </c>
      <c r="M82" s="171">
        <v>196.11</v>
      </c>
      <c r="N82" s="171"/>
      <c r="O82" s="171"/>
      <c r="P82" s="171"/>
    </row>
    <row r="83" ht="14.25" outlineLevel="1" spans="1:16">
      <c r="A83" s="169" t="s">
        <v>1360</v>
      </c>
      <c r="B83" s="170" t="s">
        <v>1361</v>
      </c>
      <c r="C83" s="171">
        <f t="shared" si="10"/>
        <v>93.292369</v>
      </c>
      <c r="D83" s="171">
        <f t="shared" si="11"/>
        <v>30.792369</v>
      </c>
      <c r="E83" s="171">
        <v>30.792369</v>
      </c>
      <c r="F83" s="171"/>
      <c r="G83" s="171"/>
      <c r="H83" s="171"/>
      <c r="I83" s="171"/>
      <c r="J83" s="171"/>
      <c r="K83" s="171">
        <f t="shared" si="12"/>
        <v>62.5</v>
      </c>
      <c r="L83" s="171">
        <v>39.13</v>
      </c>
      <c r="M83" s="171">
        <v>23.37</v>
      </c>
      <c r="N83" s="171"/>
      <c r="O83" s="171"/>
      <c r="P83" s="171"/>
    </row>
    <row r="84" ht="14.25" outlineLevel="1" spans="1:16">
      <c r="A84" s="169" t="s">
        <v>1362</v>
      </c>
      <c r="B84" s="170" t="s">
        <v>1363</v>
      </c>
      <c r="C84" s="171">
        <f t="shared" si="10"/>
        <v>3184.310579</v>
      </c>
      <c r="D84" s="171">
        <f t="shared" si="11"/>
        <v>3184.310579</v>
      </c>
      <c r="E84" s="171">
        <v>3184.310579</v>
      </c>
      <c r="F84" s="171"/>
      <c r="G84" s="171"/>
      <c r="H84" s="171"/>
      <c r="I84" s="171"/>
      <c r="J84" s="171"/>
      <c r="K84" s="171">
        <f t="shared" si="12"/>
        <v>0</v>
      </c>
      <c r="L84" s="171"/>
      <c r="M84" s="171"/>
      <c r="N84" s="171"/>
      <c r="O84" s="171"/>
      <c r="P84" s="171"/>
    </row>
    <row r="85" ht="14.25" outlineLevel="1" spans="1:16">
      <c r="A85" s="169" t="s">
        <v>1364</v>
      </c>
      <c r="B85" s="170" t="s">
        <v>1365</v>
      </c>
      <c r="C85" s="171">
        <f t="shared" si="10"/>
        <v>96.760284</v>
      </c>
      <c r="D85" s="171">
        <f t="shared" si="11"/>
        <v>96.760284</v>
      </c>
      <c r="E85" s="171">
        <v>96.760284</v>
      </c>
      <c r="F85" s="171"/>
      <c r="G85" s="171"/>
      <c r="H85" s="171"/>
      <c r="I85" s="171"/>
      <c r="J85" s="171"/>
      <c r="K85" s="171">
        <f t="shared" si="12"/>
        <v>0</v>
      </c>
      <c r="L85" s="171"/>
      <c r="M85" s="171"/>
      <c r="N85" s="171"/>
      <c r="O85" s="171"/>
      <c r="P85" s="171"/>
    </row>
    <row r="86" s="6" customFormat="1" ht="20.1" customHeight="1" spans="1:16">
      <c r="A86" s="167" t="s">
        <v>1366</v>
      </c>
      <c r="B86" s="165" t="s">
        <v>1367</v>
      </c>
      <c r="C86" s="168">
        <f t="shared" ref="C86:P86" si="13">SUMIF($A$8:$A$500,"3?????",C8:C500)</f>
        <v>32875.743669</v>
      </c>
      <c r="D86" s="168">
        <f t="shared" si="13"/>
        <v>32875.743669</v>
      </c>
      <c r="E86" s="168">
        <f t="shared" si="13"/>
        <v>32153.564785</v>
      </c>
      <c r="F86" s="168">
        <f t="shared" si="13"/>
        <v>722.178884</v>
      </c>
      <c r="G86" s="168">
        <f t="shared" si="13"/>
        <v>0</v>
      </c>
      <c r="H86" s="168">
        <f t="shared" si="13"/>
        <v>20</v>
      </c>
      <c r="I86" s="168">
        <f t="shared" si="13"/>
        <v>702.178884</v>
      </c>
      <c r="J86" s="168">
        <f t="shared" si="13"/>
        <v>0</v>
      </c>
      <c r="K86" s="168">
        <f t="shared" si="13"/>
        <v>0</v>
      </c>
      <c r="L86" s="168">
        <f t="shared" si="13"/>
        <v>0</v>
      </c>
      <c r="M86" s="168">
        <f t="shared" si="13"/>
        <v>0</v>
      </c>
      <c r="N86" s="168">
        <f t="shared" si="13"/>
        <v>0</v>
      </c>
      <c r="O86" s="168">
        <f t="shared" si="13"/>
        <v>0</v>
      </c>
      <c r="P86" s="168">
        <f t="shared" si="13"/>
        <v>0</v>
      </c>
    </row>
    <row r="87" ht="14.25" outlineLevel="1" spans="1:16">
      <c r="A87" s="169" t="s">
        <v>1368</v>
      </c>
      <c r="B87" s="170" t="s">
        <v>1369</v>
      </c>
      <c r="C87" s="171">
        <f t="shared" si="10"/>
        <v>2120.716062</v>
      </c>
      <c r="D87" s="171">
        <f t="shared" si="11"/>
        <v>2120.716062</v>
      </c>
      <c r="E87" s="171">
        <v>2120.716062</v>
      </c>
      <c r="F87" s="171"/>
      <c r="G87" s="171"/>
      <c r="H87" s="171"/>
      <c r="I87" s="171"/>
      <c r="J87" s="171"/>
      <c r="K87" s="171">
        <f t="shared" si="12"/>
        <v>0</v>
      </c>
      <c r="L87" s="171"/>
      <c r="M87" s="171"/>
      <c r="N87" s="171"/>
      <c r="O87" s="171"/>
      <c r="P87" s="171"/>
    </row>
    <row r="88" ht="14.25" outlineLevel="1" spans="1:16">
      <c r="A88" s="169" t="s">
        <v>1370</v>
      </c>
      <c r="B88" s="170" t="s">
        <v>1371</v>
      </c>
      <c r="C88" s="171">
        <f t="shared" si="10"/>
        <v>4464.058467</v>
      </c>
      <c r="D88" s="171">
        <f t="shared" si="11"/>
        <v>4464.058467</v>
      </c>
      <c r="E88" s="171">
        <v>4464.058467</v>
      </c>
      <c r="F88" s="171"/>
      <c r="G88" s="171"/>
      <c r="H88" s="171"/>
      <c r="I88" s="171"/>
      <c r="J88" s="171"/>
      <c r="K88" s="171">
        <f t="shared" si="12"/>
        <v>0</v>
      </c>
      <c r="L88" s="171"/>
      <c r="M88" s="171"/>
      <c r="N88" s="171"/>
      <c r="O88" s="171"/>
      <c r="P88" s="171"/>
    </row>
    <row r="89" ht="14.25" outlineLevel="1" spans="1:16">
      <c r="A89" s="169" t="s">
        <v>1372</v>
      </c>
      <c r="B89" s="170" t="s">
        <v>1373</v>
      </c>
      <c r="C89" s="171">
        <f t="shared" si="10"/>
        <v>502.660028</v>
      </c>
      <c r="D89" s="171">
        <f t="shared" si="11"/>
        <v>502.660028</v>
      </c>
      <c r="E89" s="171">
        <v>382.660028</v>
      </c>
      <c r="F89" s="171">
        <v>120</v>
      </c>
      <c r="G89" s="171"/>
      <c r="H89" s="171"/>
      <c r="I89" s="171">
        <v>120</v>
      </c>
      <c r="J89" s="171"/>
      <c r="K89" s="171">
        <f t="shared" si="12"/>
        <v>0</v>
      </c>
      <c r="L89" s="171"/>
      <c r="M89" s="171"/>
      <c r="N89" s="171"/>
      <c r="O89" s="171"/>
      <c r="P89" s="171"/>
    </row>
    <row r="90" ht="14.25" outlineLevel="1" spans="1:16">
      <c r="A90" s="169" t="s">
        <v>1374</v>
      </c>
      <c r="B90" s="170" t="s">
        <v>1375</v>
      </c>
      <c r="C90" s="171">
        <f t="shared" si="10"/>
        <v>229.08</v>
      </c>
      <c r="D90" s="171">
        <f t="shared" si="11"/>
        <v>229.08</v>
      </c>
      <c r="E90" s="171"/>
      <c r="F90" s="171">
        <v>229.08</v>
      </c>
      <c r="G90" s="171"/>
      <c r="H90" s="171"/>
      <c r="I90" s="171">
        <v>229.08</v>
      </c>
      <c r="J90" s="171"/>
      <c r="K90" s="171">
        <f t="shared" si="12"/>
        <v>0</v>
      </c>
      <c r="L90" s="171"/>
      <c r="M90" s="171"/>
      <c r="N90" s="171"/>
      <c r="O90" s="171"/>
      <c r="P90" s="171"/>
    </row>
    <row r="91" ht="14.25" outlineLevel="1" spans="1:16">
      <c r="A91" s="169" t="s">
        <v>1376</v>
      </c>
      <c r="B91" s="170" t="s">
        <v>1377</v>
      </c>
      <c r="C91" s="171">
        <f t="shared" si="10"/>
        <v>8671.964995</v>
      </c>
      <c r="D91" s="171">
        <f t="shared" si="11"/>
        <v>8671.964995</v>
      </c>
      <c r="E91" s="171">
        <v>8671.964995</v>
      </c>
      <c r="F91" s="171"/>
      <c r="G91" s="171"/>
      <c r="H91" s="171"/>
      <c r="I91" s="171"/>
      <c r="J91" s="171"/>
      <c r="K91" s="171">
        <f t="shared" si="12"/>
        <v>0</v>
      </c>
      <c r="L91" s="171"/>
      <c r="M91" s="171"/>
      <c r="N91" s="171"/>
      <c r="O91" s="171"/>
      <c r="P91" s="171"/>
    </row>
    <row r="92" ht="14.25" outlineLevel="1" spans="1:16">
      <c r="A92" s="169" t="s">
        <v>1378</v>
      </c>
      <c r="B92" s="170" t="s">
        <v>1379</v>
      </c>
      <c r="C92" s="171">
        <f t="shared" si="10"/>
        <v>1044.340821</v>
      </c>
      <c r="D92" s="171">
        <f t="shared" si="11"/>
        <v>1044.340821</v>
      </c>
      <c r="E92" s="171">
        <v>1044.340821</v>
      </c>
      <c r="F92" s="171"/>
      <c r="G92" s="171"/>
      <c r="H92" s="171"/>
      <c r="I92" s="171"/>
      <c r="J92" s="171"/>
      <c r="K92" s="171">
        <f t="shared" si="12"/>
        <v>0</v>
      </c>
      <c r="L92" s="171"/>
      <c r="M92" s="171"/>
      <c r="N92" s="171"/>
      <c r="O92" s="171"/>
      <c r="P92" s="171"/>
    </row>
    <row r="93" ht="14.25" outlineLevel="1" spans="1:16">
      <c r="A93" s="169" t="s">
        <v>1380</v>
      </c>
      <c r="B93" s="170" t="s">
        <v>1381</v>
      </c>
      <c r="C93" s="171">
        <f t="shared" si="10"/>
        <v>750.98</v>
      </c>
      <c r="D93" s="171">
        <f t="shared" si="11"/>
        <v>750.98</v>
      </c>
      <c r="E93" s="171">
        <v>750.98</v>
      </c>
      <c r="F93" s="171"/>
      <c r="G93" s="171"/>
      <c r="H93" s="171"/>
      <c r="I93" s="171"/>
      <c r="J93" s="171"/>
      <c r="K93" s="171">
        <f t="shared" si="12"/>
        <v>0</v>
      </c>
      <c r="L93" s="171"/>
      <c r="M93" s="171"/>
      <c r="N93" s="171"/>
      <c r="O93" s="171"/>
      <c r="P93" s="171"/>
    </row>
    <row r="94" ht="14.25" outlineLevel="1" spans="1:16">
      <c r="A94" s="169" t="s">
        <v>1382</v>
      </c>
      <c r="B94" s="170" t="s">
        <v>1383</v>
      </c>
      <c r="C94" s="171">
        <f t="shared" si="10"/>
        <v>104.395536</v>
      </c>
      <c r="D94" s="171">
        <f t="shared" si="11"/>
        <v>104.395536</v>
      </c>
      <c r="E94" s="171">
        <v>83.296652</v>
      </c>
      <c r="F94" s="171">
        <v>21.098884</v>
      </c>
      <c r="G94" s="171"/>
      <c r="H94" s="171"/>
      <c r="I94" s="171">
        <v>21.098884</v>
      </c>
      <c r="J94" s="171"/>
      <c r="K94" s="171">
        <f t="shared" si="12"/>
        <v>0</v>
      </c>
      <c r="L94" s="171"/>
      <c r="M94" s="171"/>
      <c r="N94" s="171"/>
      <c r="O94" s="171"/>
      <c r="P94" s="171"/>
    </row>
    <row r="95" ht="14.25" outlineLevel="1" spans="1:16">
      <c r="A95" s="169" t="s">
        <v>1384</v>
      </c>
      <c r="B95" s="170" t="s">
        <v>1385</v>
      </c>
      <c r="C95" s="171">
        <f t="shared" si="10"/>
        <v>1291.024423</v>
      </c>
      <c r="D95" s="171">
        <f t="shared" si="11"/>
        <v>1291.024423</v>
      </c>
      <c r="E95" s="171">
        <v>1291.024423</v>
      </c>
      <c r="F95" s="171"/>
      <c r="G95" s="171"/>
      <c r="H95" s="171"/>
      <c r="I95" s="171"/>
      <c r="J95" s="171"/>
      <c r="K95" s="171">
        <f t="shared" si="12"/>
        <v>0</v>
      </c>
      <c r="L95" s="171"/>
      <c r="M95" s="171"/>
      <c r="N95" s="171"/>
      <c r="O95" s="171"/>
      <c r="P95" s="171"/>
    </row>
    <row r="96" ht="14.25" outlineLevel="1" spans="1:16">
      <c r="A96" s="169" t="s">
        <v>1386</v>
      </c>
      <c r="B96" s="170" t="s">
        <v>1387</v>
      </c>
      <c r="C96" s="171">
        <f t="shared" si="10"/>
        <v>1180.562606</v>
      </c>
      <c r="D96" s="171">
        <f t="shared" si="11"/>
        <v>1180.562606</v>
      </c>
      <c r="E96" s="171">
        <v>1110.562606</v>
      </c>
      <c r="F96" s="171">
        <v>70</v>
      </c>
      <c r="G96" s="171"/>
      <c r="H96" s="171"/>
      <c r="I96" s="171">
        <v>70</v>
      </c>
      <c r="J96" s="171"/>
      <c r="K96" s="171">
        <f t="shared" si="12"/>
        <v>0</v>
      </c>
      <c r="L96" s="171"/>
      <c r="M96" s="171"/>
      <c r="N96" s="171"/>
      <c r="O96" s="171"/>
      <c r="P96" s="171"/>
    </row>
    <row r="97" ht="14.25" outlineLevel="1" spans="1:16">
      <c r="A97" s="169" t="s">
        <v>1388</v>
      </c>
      <c r="B97" s="170" t="s">
        <v>1389</v>
      </c>
      <c r="C97" s="171">
        <f t="shared" si="10"/>
        <v>761.851151</v>
      </c>
      <c r="D97" s="171">
        <f t="shared" si="11"/>
        <v>761.851151</v>
      </c>
      <c r="E97" s="171">
        <v>761.851151</v>
      </c>
      <c r="F97" s="171"/>
      <c r="G97" s="171"/>
      <c r="H97" s="171"/>
      <c r="I97" s="171"/>
      <c r="J97" s="171"/>
      <c r="K97" s="171">
        <f t="shared" si="12"/>
        <v>0</v>
      </c>
      <c r="L97" s="171"/>
      <c r="M97" s="171"/>
      <c r="N97" s="171"/>
      <c r="O97" s="171"/>
      <c r="P97" s="171"/>
    </row>
    <row r="98" ht="14.25" outlineLevel="1" spans="1:16">
      <c r="A98" s="169" t="s">
        <v>1390</v>
      </c>
      <c r="B98" s="170" t="s">
        <v>1391</v>
      </c>
      <c r="C98" s="171">
        <f t="shared" si="10"/>
        <v>2395.511135</v>
      </c>
      <c r="D98" s="171">
        <f t="shared" si="11"/>
        <v>2395.511135</v>
      </c>
      <c r="E98" s="171">
        <v>2395.511135</v>
      </c>
      <c r="F98" s="171"/>
      <c r="G98" s="171"/>
      <c r="H98" s="171"/>
      <c r="I98" s="171"/>
      <c r="J98" s="171"/>
      <c r="K98" s="171">
        <f t="shared" si="12"/>
        <v>0</v>
      </c>
      <c r="L98" s="171"/>
      <c r="M98" s="171"/>
      <c r="N98" s="171"/>
      <c r="O98" s="171"/>
      <c r="P98" s="171"/>
    </row>
    <row r="99" ht="14.25" outlineLevel="1" spans="1:16">
      <c r="A99" s="169" t="s">
        <v>1392</v>
      </c>
      <c r="B99" s="170" t="s">
        <v>1393</v>
      </c>
      <c r="C99" s="171">
        <f t="shared" si="10"/>
        <v>359.012077</v>
      </c>
      <c r="D99" s="171">
        <f t="shared" ref="D99:D107" si="14">E99+F99</f>
        <v>359.012077</v>
      </c>
      <c r="E99" s="171">
        <v>359.012077</v>
      </c>
      <c r="F99" s="171"/>
      <c r="G99" s="171"/>
      <c r="H99" s="171"/>
      <c r="I99" s="171"/>
      <c r="J99" s="171"/>
      <c r="K99" s="171">
        <f t="shared" ref="K99:K107" si="15">SUM(L99:P99)</f>
        <v>0</v>
      </c>
      <c r="L99" s="171"/>
      <c r="M99" s="171"/>
      <c r="N99" s="171"/>
      <c r="O99" s="171"/>
      <c r="P99" s="171"/>
    </row>
    <row r="100" ht="14.25" outlineLevel="1" spans="1:16">
      <c r="A100" s="169" t="s">
        <v>1394</v>
      </c>
      <c r="B100" s="170" t="s">
        <v>1395</v>
      </c>
      <c r="C100" s="171">
        <f t="shared" si="10"/>
        <v>214.349121</v>
      </c>
      <c r="D100" s="171">
        <f t="shared" si="14"/>
        <v>214.349121</v>
      </c>
      <c r="E100" s="171">
        <v>214.349121</v>
      </c>
      <c r="F100" s="171"/>
      <c r="G100" s="171"/>
      <c r="H100" s="171"/>
      <c r="I100" s="171"/>
      <c r="J100" s="171"/>
      <c r="K100" s="171">
        <f t="shared" si="15"/>
        <v>0</v>
      </c>
      <c r="L100" s="171"/>
      <c r="M100" s="171"/>
      <c r="N100" s="171"/>
      <c r="O100" s="171"/>
      <c r="P100" s="171"/>
    </row>
    <row r="101" ht="14.25" outlineLevel="1" spans="1:16">
      <c r="A101" s="169" t="s">
        <v>1396</v>
      </c>
      <c r="B101" s="170" t="s">
        <v>1397</v>
      </c>
      <c r="C101" s="171">
        <f t="shared" si="10"/>
        <v>202.735541</v>
      </c>
      <c r="D101" s="171">
        <f t="shared" si="14"/>
        <v>202.735541</v>
      </c>
      <c r="E101" s="171">
        <v>202.735541</v>
      </c>
      <c r="F101" s="171"/>
      <c r="G101" s="171"/>
      <c r="H101" s="171"/>
      <c r="I101" s="171"/>
      <c r="J101" s="171"/>
      <c r="K101" s="171">
        <f t="shared" si="15"/>
        <v>0</v>
      </c>
      <c r="L101" s="171"/>
      <c r="M101" s="171"/>
      <c r="N101" s="171"/>
      <c r="O101" s="171"/>
      <c r="P101" s="171"/>
    </row>
    <row r="102" ht="14.25" outlineLevel="1" spans="1:16">
      <c r="A102" s="169" t="s">
        <v>1398</v>
      </c>
      <c r="B102" s="170" t="s">
        <v>1399</v>
      </c>
      <c r="C102" s="171">
        <f t="shared" si="10"/>
        <v>1648.81233</v>
      </c>
      <c r="D102" s="171">
        <f t="shared" si="14"/>
        <v>1648.81233</v>
      </c>
      <c r="E102" s="171">
        <v>1366.81233</v>
      </c>
      <c r="F102" s="171">
        <v>282</v>
      </c>
      <c r="G102" s="171"/>
      <c r="H102" s="171">
        <v>20</v>
      </c>
      <c r="I102" s="171">
        <v>262</v>
      </c>
      <c r="J102" s="171"/>
      <c r="K102" s="171">
        <f t="shared" si="15"/>
        <v>0</v>
      </c>
      <c r="L102" s="171"/>
      <c r="M102" s="171"/>
      <c r="N102" s="171"/>
      <c r="O102" s="171"/>
      <c r="P102" s="171"/>
    </row>
    <row r="103" ht="14.25" outlineLevel="1" spans="1:16">
      <c r="A103" s="169" t="s">
        <v>1400</v>
      </c>
      <c r="B103" s="170" t="s">
        <v>1401</v>
      </c>
      <c r="C103" s="171">
        <f t="shared" ref="C103:C124" si="16">D103+J103+K103</f>
        <v>584.56402</v>
      </c>
      <c r="D103" s="171">
        <f t="shared" si="14"/>
        <v>584.56402</v>
      </c>
      <c r="E103" s="171">
        <v>584.56402</v>
      </c>
      <c r="F103" s="171"/>
      <c r="G103" s="171"/>
      <c r="H103" s="171"/>
      <c r="I103" s="171"/>
      <c r="J103" s="171"/>
      <c r="K103" s="171">
        <f t="shared" si="15"/>
        <v>0</v>
      </c>
      <c r="L103" s="171"/>
      <c r="M103" s="171"/>
      <c r="N103" s="171"/>
      <c r="O103" s="171"/>
      <c r="P103" s="171"/>
    </row>
    <row r="104" ht="14.25" outlineLevel="1" spans="1:16">
      <c r="A104" s="169" t="s">
        <v>1402</v>
      </c>
      <c r="B104" s="170" t="s">
        <v>1403</v>
      </c>
      <c r="C104" s="171">
        <f t="shared" si="16"/>
        <v>576.06781</v>
      </c>
      <c r="D104" s="171">
        <f t="shared" si="14"/>
        <v>576.06781</v>
      </c>
      <c r="E104" s="171">
        <v>576.06781</v>
      </c>
      <c r="F104" s="171"/>
      <c r="G104" s="171"/>
      <c r="H104" s="171"/>
      <c r="I104" s="171"/>
      <c r="J104" s="171"/>
      <c r="K104" s="171">
        <f t="shared" si="15"/>
        <v>0</v>
      </c>
      <c r="L104" s="171"/>
      <c r="M104" s="171"/>
      <c r="N104" s="171"/>
      <c r="O104" s="171"/>
      <c r="P104" s="171"/>
    </row>
    <row r="105" ht="14.25" outlineLevel="1" spans="1:16">
      <c r="A105" s="169" t="s">
        <v>1404</v>
      </c>
      <c r="B105" s="170" t="s">
        <v>1405</v>
      </c>
      <c r="C105" s="171">
        <f t="shared" si="16"/>
        <v>3245.134262</v>
      </c>
      <c r="D105" s="171">
        <f t="shared" si="14"/>
        <v>3245.134262</v>
      </c>
      <c r="E105" s="171">
        <v>3245.134262</v>
      </c>
      <c r="F105" s="171"/>
      <c r="G105" s="171"/>
      <c r="H105" s="171"/>
      <c r="I105" s="171"/>
      <c r="J105" s="171"/>
      <c r="K105" s="171">
        <f t="shared" si="15"/>
        <v>0</v>
      </c>
      <c r="L105" s="171"/>
      <c r="M105" s="171"/>
      <c r="N105" s="171"/>
      <c r="O105" s="171"/>
      <c r="P105" s="171"/>
    </row>
    <row r="106" ht="14.25" outlineLevel="1" spans="1:16">
      <c r="A106" s="169" t="s">
        <v>1406</v>
      </c>
      <c r="B106" s="170" t="s">
        <v>1407</v>
      </c>
      <c r="C106" s="171">
        <f t="shared" si="16"/>
        <v>626.878976</v>
      </c>
      <c r="D106" s="171">
        <f t="shared" si="14"/>
        <v>626.878976</v>
      </c>
      <c r="E106" s="171">
        <v>626.878976</v>
      </c>
      <c r="F106" s="171"/>
      <c r="G106" s="171"/>
      <c r="H106" s="171"/>
      <c r="I106" s="171"/>
      <c r="J106" s="171"/>
      <c r="K106" s="171">
        <f t="shared" si="15"/>
        <v>0</v>
      </c>
      <c r="L106" s="171"/>
      <c r="M106" s="171"/>
      <c r="N106" s="171"/>
      <c r="O106" s="171"/>
      <c r="P106" s="171"/>
    </row>
    <row r="107" ht="14.25" outlineLevel="1" spans="1:16">
      <c r="A107" s="169" t="s">
        <v>1408</v>
      </c>
      <c r="B107" s="170" t="s">
        <v>1409</v>
      </c>
      <c r="C107" s="171">
        <f t="shared" si="16"/>
        <v>1901.044308</v>
      </c>
      <c r="D107" s="171">
        <f t="shared" si="14"/>
        <v>1901.044308</v>
      </c>
      <c r="E107" s="171">
        <v>1901.044308</v>
      </c>
      <c r="F107" s="171"/>
      <c r="G107" s="171"/>
      <c r="H107" s="171"/>
      <c r="I107" s="171"/>
      <c r="J107" s="171"/>
      <c r="K107" s="171">
        <f t="shared" si="15"/>
        <v>0</v>
      </c>
      <c r="L107" s="171"/>
      <c r="M107" s="171"/>
      <c r="N107" s="171"/>
      <c r="O107" s="171"/>
      <c r="P107" s="171"/>
    </row>
    <row r="108" s="6" customFormat="1" ht="20.1" customHeight="1" spans="1:16">
      <c r="A108" s="167" t="s">
        <v>1410</v>
      </c>
      <c r="B108" s="165" t="s">
        <v>1411</v>
      </c>
      <c r="C108" s="168">
        <f t="shared" ref="C108:P108" si="17">SUMIF($A$8:$A$500,"4?????",C8:C500)</f>
        <v>16739.74222</v>
      </c>
      <c r="D108" s="168">
        <f t="shared" si="17"/>
        <v>16148.478404</v>
      </c>
      <c r="E108" s="168">
        <f t="shared" si="17"/>
        <v>16148.478404</v>
      </c>
      <c r="F108" s="168">
        <f t="shared" si="17"/>
        <v>0</v>
      </c>
      <c r="G108" s="168">
        <f t="shared" si="17"/>
        <v>0</v>
      </c>
      <c r="H108" s="168">
        <f t="shared" si="17"/>
        <v>0</v>
      </c>
      <c r="I108" s="168">
        <f t="shared" si="17"/>
        <v>0</v>
      </c>
      <c r="J108" s="168">
        <f t="shared" si="17"/>
        <v>0</v>
      </c>
      <c r="K108" s="168">
        <f t="shared" si="17"/>
        <v>591.263816</v>
      </c>
      <c r="L108" s="168">
        <f t="shared" si="17"/>
        <v>0</v>
      </c>
      <c r="M108" s="168">
        <f t="shared" si="17"/>
        <v>0</v>
      </c>
      <c r="N108" s="168">
        <f t="shared" si="17"/>
        <v>0</v>
      </c>
      <c r="O108" s="168">
        <f t="shared" si="17"/>
        <v>591.263816</v>
      </c>
      <c r="P108" s="168">
        <f t="shared" si="17"/>
        <v>0</v>
      </c>
    </row>
    <row r="109" ht="14.25" outlineLevel="1" spans="1:16">
      <c r="A109" s="169" t="s">
        <v>1412</v>
      </c>
      <c r="B109" s="170" t="s">
        <v>1413</v>
      </c>
      <c r="C109" s="171">
        <f t="shared" si="16"/>
        <v>2439.2856</v>
      </c>
      <c r="D109" s="171">
        <f t="shared" ref="D109:D124" si="18">E109+F109</f>
        <v>2439.2856</v>
      </c>
      <c r="E109" s="171">
        <v>2439.2856</v>
      </c>
      <c r="F109" s="171"/>
      <c r="G109" s="171"/>
      <c r="H109" s="171"/>
      <c r="I109" s="171"/>
      <c r="J109" s="171"/>
      <c r="K109" s="171">
        <f t="shared" ref="K109:K124" si="19">SUM(L109:P109)</f>
        <v>0</v>
      </c>
      <c r="L109" s="171"/>
      <c r="M109" s="171"/>
      <c r="N109" s="171"/>
      <c r="O109" s="171"/>
      <c r="P109" s="171"/>
    </row>
    <row r="110" ht="14.25" outlineLevel="1" spans="1:16">
      <c r="A110" s="169" t="s">
        <v>1414</v>
      </c>
      <c r="B110" s="170" t="s">
        <v>1415</v>
      </c>
      <c r="C110" s="171">
        <f t="shared" si="16"/>
        <v>559.723637</v>
      </c>
      <c r="D110" s="171">
        <f t="shared" si="18"/>
        <v>559.723637</v>
      </c>
      <c r="E110" s="171">
        <v>559.723637</v>
      </c>
      <c r="F110" s="171"/>
      <c r="G110" s="171"/>
      <c r="H110" s="171"/>
      <c r="I110" s="171"/>
      <c r="J110" s="171"/>
      <c r="K110" s="171">
        <f t="shared" si="19"/>
        <v>0</v>
      </c>
      <c r="L110" s="171"/>
      <c r="M110" s="171"/>
      <c r="N110" s="171"/>
      <c r="O110" s="171"/>
      <c r="P110" s="171"/>
    </row>
    <row r="111" ht="14.25" outlineLevel="1" spans="1:16">
      <c r="A111" s="169" t="s">
        <v>1416</v>
      </c>
      <c r="B111" s="170" t="s">
        <v>1417</v>
      </c>
      <c r="C111" s="171">
        <f t="shared" si="16"/>
        <v>12785.036342</v>
      </c>
      <c r="D111" s="171">
        <f t="shared" si="18"/>
        <v>12785.036342</v>
      </c>
      <c r="E111" s="171">
        <v>12785.036342</v>
      </c>
      <c r="F111" s="171"/>
      <c r="G111" s="171"/>
      <c r="H111" s="171"/>
      <c r="I111" s="171"/>
      <c r="J111" s="171"/>
      <c r="K111" s="171">
        <f t="shared" si="19"/>
        <v>0</v>
      </c>
      <c r="L111" s="171"/>
      <c r="M111" s="171"/>
      <c r="N111" s="171"/>
      <c r="O111" s="171"/>
      <c r="P111" s="171"/>
    </row>
    <row r="112" ht="14.25" outlineLevel="1" spans="1:16">
      <c r="A112" s="169" t="s">
        <v>1418</v>
      </c>
      <c r="B112" s="170" t="s">
        <v>1419</v>
      </c>
      <c r="C112" s="171">
        <f t="shared" si="16"/>
        <v>591.263816</v>
      </c>
      <c r="D112" s="171">
        <f t="shared" si="18"/>
        <v>0</v>
      </c>
      <c r="E112" s="171"/>
      <c r="F112" s="171"/>
      <c r="G112" s="171"/>
      <c r="H112" s="171"/>
      <c r="I112" s="171"/>
      <c r="J112" s="171"/>
      <c r="K112" s="171">
        <f t="shared" si="19"/>
        <v>591.263816</v>
      </c>
      <c r="L112" s="171"/>
      <c r="M112" s="171"/>
      <c r="N112" s="171"/>
      <c r="O112" s="171">
        <v>591.263816</v>
      </c>
      <c r="P112" s="171"/>
    </row>
    <row r="113" ht="14.25" outlineLevel="1" spans="1:16">
      <c r="A113" s="169" t="s">
        <v>1420</v>
      </c>
      <c r="B113" s="170" t="s">
        <v>1421</v>
      </c>
      <c r="C113" s="171">
        <f t="shared" si="16"/>
        <v>170</v>
      </c>
      <c r="D113" s="171">
        <f t="shared" si="18"/>
        <v>170</v>
      </c>
      <c r="E113" s="171">
        <v>170</v>
      </c>
      <c r="F113" s="171"/>
      <c r="G113" s="171"/>
      <c r="H113" s="171"/>
      <c r="I113" s="171"/>
      <c r="J113" s="171"/>
      <c r="K113" s="171">
        <f t="shared" si="19"/>
        <v>0</v>
      </c>
      <c r="L113" s="171"/>
      <c r="M113" s="171"/>
      <c r="N113" s="171"/>
      <c r="O113" s="171"/>
      <c r="P113" s="171"/>
    </row>
    <row r="114" ht="14.25" outlineLevel="1" spans="1:16">
      <c r="A114" s="169" t="s">
        <v>1422</v>
      </c>
      <c r="B114" s="170" t="s">
        <v>1423</v>
      </c>
      <c r="C114" s="171">
        <f t="shared" si="16"/>
        <v>194.432825</v>
      </c>
      <c r="D114" s="171">
        <f t="shared" si="18"/>
        <v>194.432825</v>
      </c>
      <c r="E114" s="171">
        <v>194.432825</v>
      </c>
      <c r="F114" s="171"/>
      <c r="G114" s="171"/>
      <c r="H114" s="171"/>
      <c r="I114" s="171"/>
      <c r="J114" s="171"/>
      <c r="K114" s="171">
        <f t="shared" si="19"/>
        <v>0</v>
      </c>
      <c r="L114" s="171"/>
      <c r="M114" s="171"/>
      <c r="N114" s="171"/>
      <c r="O114" s="171"/>
      <c r="P114" s="171"/>
    </row>
    <row r="115" s="6" customFormat="1" ht="20.1" customHeight="1" spans="1:16">
      <c r="A115" s="167" t="s">
        <v>1424</v>
      </c>
      <c r="B115" s="165" t="s">
        <v>1425</v>
      </c>
      <c r="C115" s="168">
        <f t="shared" ref="C115:P115" si="20">SUMIF($A$8:$A$500,"5?????",C8:C500)</f>
        <v>5116.682462</v>
      </c>
      <c r="D115" s="168">
        <f t="shared" si="20"/>
        <v>5116.682462</v>
      </c>
      <c r="E115" s="168">
        <f t="shared" si="20"/>
        <v>4622.632028</v>
      </c>
      <c r="F115" s="168">
        <f t="shared" si="20"/>
        <v>494.050434</v>
      </c>
      <c r="G115" s="168">
        <f t="shared" si="20"/>
        <v>0</v>
      </c>
      <c r="H115" s="168">
        <f t="shared" si="20"/>
        <v>0</v>
      </c>
      <c r="I115" s="168">
        <f t="shared" si="20"/>
        <v>494.050434</v>
      </c>
      <c r="J115" s="168">
        <f t="shared" si="20"/>
        <v>0</v>
      </c>
      <c r="K115" s="168">
        <f t="shared" si="20"/>
        <v>0</v>
      </c>
      <c r="L115" s="168">
        <f t="shared" si="20"/>
        <v>0</v>
      </c>
      <c r="M115" s="168">
        <f t="shared" si="20"/>
        <v>0</v>
      </c>
      <c r="N115" s="168">
        <f t="shared" si="20"/>
        <v>0</v>
      </c>
      <c r="O115" s="168">
        <f t="shared" si="20"/>
        <v>0</v>
      </c>
      <c r="P115" s="168">
        <f t="shared" si="20"/>
        <v>0</v>
      </c>
    </row>
    <row r="116" ht="14.25" outlineLevel="1" spans="1:16">
      <c r="A116" s="169" t="s">
        <v>1426</v>
      </c>
      <c r="B116" s="170" t="s">
        <v>1427</v>
      </c>
      <c r="C116" s="171">
        <f t="shared" si="16"/>
        <v>718.283335</v>
      </c>
      <c r="D116" s="171">
        <f t="shared" si="18"/>
        <v>718.283335</v>
      </c>
      <c r="E116" s="171">
        <v>718.283335</v>
      </c>
      <c r="F116" s="171"/>
      <c r="G116" s="171"/>
      <c r="H116" s="171"/>
      <c r="I116" s="171"/>
      <c r="J116" s="171"/>
      <c r="K116" s="171">
        <f t="shared" si="19"/>
        <v>0</v>
      </c>
      <c r="L116" s="171"/>
      <c r="M116" s="171"/>
      <c r="N116" s="171"/>
      <c r="O116" s="171"/>
      <c r="P116" s="171"/>
    </row>
    <row r="117" ht="14.25" outlineLevel="1" spans="1:16">
      <c r="A117" s="169" t="s">
        <v>1428</v>
      </c>
      <c r="B117" s="170" t="s">
        <v>1429</v>
      </c>
      <c r="C117" s="171">
        <f t="shared" si="16"/>
        <v>402.54555</v>
      </c>
      <c r="D117" s="171">
        <f t="shared" si="18"/>
        <v>402.54555</v>
      </c>
      <c r="E117" s="171">
        <v>402.54555</v>
      </c>
      <c r="F117" s="171"/>
      <c r="G117" s="171"/>
      <c r="H117" s="171"/>
      <c r="I117" s="171"/>
      <c r="J117" s="171"/>
      <c r="K117" s="171">
        <f t="shared" si="19"/>
        <v>0</v>
      </c>
      <c r="L117" s="171"/>
      <c r="M117" s="171"/>
      <c r="N117" s="171"/>
      <c r="O117" s="171"/>
      <c r="P117" s="171"/>
    </row>
    <row r="118" ht="14.25" outlineLevel="1" spans="1:16">
      <c r="A118" s="169" t="s">
        <v>1430</v>
      </c>
      <c r="B118" s="170" t="s">
        <v>1431</v>
      </c>
      <c r="C118" s="171">
        <f t="shared" si="16"/>
        <v>494.050434</v>
      </c>
      <c r="D118" s="171">
        <f t="shared" si="18"/>
        <v>494.050434</v>
      </c>
      <c r="E118" s="171"/>
      <c r="F118" s="171">
        <v>494.050434</v>
      </c>
      <c r="G118" s="171"/>
      <c r="H118" s="171"/>
      <c r="I118" s="171">
        <v>494.050434</v>
      </c>
      <c r="J118" s="171"/>
      <c r="K118" s="171">
        <f t="shared" si="19"/>
        <v>0</v>
      </c>
      <c r="L118" s="171"/>
      <c r="M118" s="171"/>
      <c r="N118" s="171"/>
      <c r="O118" s="171"/>
      <c r="P118" s="171"/>
    </row>
    <row r="119" ht="14.25" outlineLevel="1" spans="1:16">
      <c r="A119" s="169" t="s">
        <v>1432</v>
      </c>
      <c r="B119" s="170" t="s">
        <v>1433</v>
      </c>
      <c r="C119" s="171">
        <f t="shared" si="16"/>
        <v>556.149627</v>
      </c>
      <c r="D119" s="171">
        <f t="shared" si="18"/>
        <v>556.149627</v>
      </c>
      <c r="E119" s="171">
        <v>556.149627</v>
      </c>
      <c r="F119" s="171"/>
      <c r="G119" s="171"/>
      <c r="H119" s="171"/>
      <c r="I119" s="171"/>
      <c r="J119" s="171"/>
      <c r="K119" s="171">
        <f t="shared" si="19"/>
        <v>0</v>
      </c>
      <c r="L119" s="171"/>
      <c r="M119" s="171"/>
      <c r="N119" s="171"/>
      <c r="O119" s="171"/>
      <c r="P119" s="171"/>
    </row>
    <row r="120" ht="14.25" outlineLevel="1" spans="1:16">
      <c r="A120" s="169" t="s">
        <v>1434</v>
      </c>
      <c r="B120" s="170" t="s">
        <v>1435</v>
      </c>
      <c r="C120" s="171">
        <f t="shared" si="16"/>
        <v>860.252204</v>
      </c>
      <c r="D120" s="171">
        <f t="shared" si="18"/>
        <v>860.252204</v>
      </c>
      <c r="E120" s="171">
        <v>860.252204</v>
      </c>
      <c r="F120" s="171"/>
      <c r="G120" s="171"/>
      <c r="H120" s="171"/>
      <c r="I120" s="171"/>
      <c r="J120" s="171"/>
      <c r="K120" s="171">
        <f t="shared" si="19"/>
        <v>0</v>
      </c>
      <c r="L120" s="171"/>
      <c r="M120" s="171"/>
      <c r="N120" s="171"/>
      <c r="O120" s="171"/>
      <c r="P120" s="171"/>
    </row>
    <row r="121" ht="14.25" outlineLevel="1" spans="1:16">
      <c r="A121" s="169" t="s">
        <v>1436</v>
      </c>
      <c r="B121" s="170" t="s">
        <v>1437</v>
      </c>
      <c r="C121" s="171">
        <f t="shared" si="16"/>
        <v>899.851278</v>
      </c>
      <c r="D121" s="171">
        <f t="shared" si="18"/>
        <v>899.851278</v>
      </c>
      <c r="E121" s="171">
        <v>899.851278</v>
      </c>
      <c r="F121" s="171"/>
      <c r="G121" s="171"/>
      <c r="H121" s="171"/>
      <c r="I121" s="171"/>
      <c r="J121" s="171"/>
      <c r="K121" s="171">
        <f t="shared" si="19"/>
        <v>0</v>
      </c>
      <c r="L121" s="171"/>
      <c r="M121" s="171"/>
      <c r="N121" s="171"/>
      <c r="O121" s="171"/>
      <c r="P121" s="171"/>
    </row>
    <row r="122" ht="14.25" outlineLevel="1" spans="1:16">
      <c r="A122" s="169" t="s">
        <v>1438</v>
      </c>
      <c r="B122" s="170" t="s">
        <v>1439</v>
      </c>
      <c r="C122" s="171">
        <f t="shared" si="16"/>
        <v>607.237645</v>
      </c>
      <c r="D122" s="171">
        <f t="shared" si="18"/>
        <v>607.237645</v>
      </c>
      <c r="E122" s="171">
        <v>607.237645</v>
      </c>
      <c r="F122" s="171"/>
      <c r="G122" s="171"/>
      <c r="H122" s="171"/>
      <c r="I122" s="171"/>
      <c r="J122" s="171"/>
      <c r="K122" s="171">
        <f t="shared" si="19"/>
        <v>0</v>
      </c>
      <c r="L122" s="171"/>
      <c r="M122" s="171"/>
      <c r="N122" s="171"/>
      <c r="O122" s="171"/>
      <c r="P122" s="171"/>
    </row>
    <row r="123" ht="14.25" outlineLevel="1" spans="1:16">
      <c r="A123" s="169" t="s">
        <v>1440</v>
      </c>
      <c r="B123" s="170" t="s">
        <v>1441</v>
      </c>
      <c r="C123" s="171">
        <f t="shared" si="16"/>
        <v>578.312389</v>
      </c>
      <c r="D123" s="171">
        <f t="shared" si="18"/>
        <v>578.312389</v>
      </c>
      <c r="E123" s="171">
        <v>578.312389</v>
      </c>
      <c r="F123" s="171"/>
      <c r="G123" s="171"/>
      <c r="H123" s="171"/>
      <c r="I123" s="171"/>
      <c r="J123" s="171"/>
      <c r="K123" s="171">
        <f t="shared" si="19"/>
        <v>0</v>
      </c>
      <c r="L123" s="171"/>
      <c r="M123" s="171"/>
      <c r="N123" s="171"/>
      <c r="O123" s="171"/>
      <c r="P123" s="171"/>
    </row>
    <row r="124" ht="14.25" outlineLevel="1" spans="1:16">
      <c r="A124" s="169" t="s">
        <v>1442</v>
      </c>
      <c r="B124" s="170" t="s">
        <v>1443</v>
      </c>
      <c r="C124" s="171">
        <f t="shared" si="16"/>
        <v>0</v>
      </c>
      <c r="D124" s="171">
        <f t="shared" si="18"/>
        <v>0</v>
      </c>
      <c r="E124" s="171"/>
      <c r="F124" s="171"/>
      <c r="G124" s="171"/>
      <c r="H124" s="171"/>
      <c r="I124" s="171"/>
      <c r="J124" s="171"/>
      <c r="K124" s="171">
        <f t="shared" si="19"/>
        <v>0</v>
      </c>
      <c r="L124" s="171"/>
      <c r="M124" s="171"/>
      <c r="N124" s="171"/>
      <c r="O124" s="171"/>
      <c r="P124" s="171"/>
    </row>
    <row r="125" s="6" customFormat="1" ht="20.1" customHeight="1" spans="1:16">
      <c r="A125" s="167" t="s">
        <v>1444</v>
      </c>
      <c r="B125" s="165" t="s">
        <v>1445</v>
      </c>
      <c r="C125" s="168">
        <f t="shared" ref="C125:P125" si="21">SUMIF($A$8:$A$500,"6?????",C8:C500)</f>
        <v>134589.087311</v>
      </c>
      <c r="D125" s="168">
        <f t="shared" si="21"/>
        <v>129689.923311</v>
      </c>
      <c r="E125" s="168">
        <f t="shared" si="21"/>
        <v>129289.923311</v>
      </c>
      <c r="F125" s="168">
        <f t="shared" si="21"/>
        <v>400</v>
      </c>
      <c r="G125" s="168">
        <f t="shared" si="21"/>
        <v>0</v>
      </c>
      <c r="H125" s="168">
        <f t="shared" si="21"/>
        <v>0</v>
      </c>
      <c r="I125" s="168">
        <f t="shared" si="21"/>
        <v>400</v>
      </c>
      <c r="J125" s="168">
        <f t="shared" si="21"/>
        <v>3704.164</v>
      </c>
      <c r="K125" s="168">
        <f t="shared" si="21"/>
        <v>1195</v>
      </c>
      <c r="L125" s="168">
        <f t="shared" si="21"/>
        <v>1190</v>
      </c>
      <c r="M125" s="168">
        <f t="shared" si="21"/>
        <v>0</v>
      </c>
      <c r="N125" s="168">
        <f t="shared" si="21"/>
        <v>0</v>
      </c>
      <c r="O125" s="168">
        <f t="shared" si="21"/>
        <v>0</v>
      </c>
      <c r="P125" s="168">
        <f t="shared" si="21"/>
        <v>5</v>
      </c>
    </row>
    <row r="126" ht="14.25" outlineLevel="1" spans="1:16">
      <c r="A126" s="169" t="s">
        <v>1446</v>
      </c>
      <c r="B126" s="170" t="s">
        <v>1447</v>
      </c>
      <c r="C126" s="171">
        <f t="shared" ref="C126:C176" si="22">D126+J126+K126</f>
        <v>342.746713</v>
      </c>
      <c r="D126" s="171">
        <f t="shared" ref="D126:D186" si="23">E126+F126</f>
        <v>342.746713</v>
      </c>
      <c r="E126" s="171">
        <v>342.746713</v>
      </c>
      <c r="F126" s="171"/>
      <c r="G126" s="171"/>
      <c r="H126" s="171"/>
      <c r="I126" s="171"/>
      <c r="J126" s="171"/>
      <c r="K126" s="171">
        <f t="shared" ref="K126:K186" si="24">SUM(L126:P126)</f>
        <v>0</v>
      </c>
      <c r="L126" s="171"/>
      <c r="M126" s="171"/>
      <c r="N126" s="171"/>
      <c r="O126" s="171"/>
      <c r="P126" s="171"/>
    </row>
    <row r="127" ht="14.25" outlineLevel="1" spans="1:16">
      <c r="A127" s="169" t="s">
        <v>1448</v>
      </c>
      <c r="B127" s="170" t="s">
        <v>1449</v>
      </c>
      <c r="C127" s="171">
        <f t="shared" si="22"/>
        <v>1994.446701</v>
      </c>
      <c r="D127" s="171">
        <f t="shared" si="23"/>
        <v>1994.446701</v>
      </c>
      <c r="E127" s="171">
        <v>1994.446701</v>
      </c>
      <c r="F127" s="171"/>
      <c r="G127" s="171"/>
      <c r="H127" s="171"/>
      <c r="I127" s="171"/>
      <c r="J127" s="171"/>
      <c r="K127" s="171">
        <f t="shared" si="24"/>
        <v>0</v>
      </c>
      <c r="L127" s="171"/>
      <c r="M127" s="171"/>
      <c r="N127" s="171"/>
      <c r="O127" s="171"/>
      <c r="P127" s="171"/>
    </row>
    <row r="128" ht="14.25" outlineLevel="1" spans="1:16">
      <c r="A128" s="169" t="s">
        <v>1450</v>
      </c>
      <c r="B128" s="170" t="s">
        <v>1451</v>
      </c>
      <c r="C128" s="171">
        <f t="shared" si="22"/>
        <v>363.651453</v>
      </c>
      <c r="D128" s="171">
        <f t="shared" si="23"/>
        <v>363.651453</v>
      </c>
      <c r="E128" s="171">
        <v>363.651453</v>
      </c>
      <c r="F128" s="171"/>
      <c r="G128" s="171"/>
      <c r="H128" s="171"/>
      <c r="I128" s="171"/>
      <c r="J128" s="171"/>
      <c r="K128" s="171">
        <f t="shared" si="24"/>
        <v>0</v>
      </c>
      <c r="L128" s="171"/>
      <c r="M128" s="171"/>
      <c r="N128" s="171"/>
      <c r="O128" s="171"/>
      <c r="P128" s="171"/>
    </row>
    <row r="129" ht="14.25" outlineLevel="1" spans="1:16">
      <c r="A129" s="169" t="s">
        <v>1452</v>
      </c>
      <c r="B129" s="170" t="s">
        <v>1453</v>
      </c>
      <c r="C129" s="171">
        <f t="shared" si="22"/>
        <v>347.969678</v>
      </c>
      <c r="D129" s="171">
        <f t="shared" si="23"/>
        <v>347.969678</v>
      </c>
      <c r="E129" s="171">
        <v>347.969678</v>
      </c>
      <c r="F129" s="171"/>
      <c r="G129" s="171"/>
      <c r="H129" s="171"/>
      <c r="I129" s="171"/>
      <c r="J129" s="171"/>
      <c r="K129" s="171">
        <f t="shared" si="24"/>
        <v>0</v>
      </c>
      <c r="L129" s="171"/>
      <c r="M129" s="171"/>
      <c r="N129" s="171"/>
      <c r="O129" s="171"/>
      <c r="P129" s="171"/>
    </row>
    <row r="130" ht="14.25" outlineLevel="1" spans="1:16">
      <c r="A130" s="169" t="s">
        <v>1454</v>
      </c>
      <c r="B130" s="170" t="s">
        <v>1455</v>
      </c>
      <c r="C130" s="171">
        <f t="shared" si="22"/>
        <v>75.866449</v>
      </c>
      <c r="D130" s="171">
        <f t="shared" si="23"/>
        <v>75.866449</v>
      </c>
      <c r="E130" s="171">
        <v>75.866449</v>
      </c>
      <c r="F130" s="171"/>
      <c r="G130" s="171"/>
      <c r="H130" s="171"/>
      <c r="I130" s="171"/>
      <c r="J130" s="171"/>
      <c r="K130" s="171">
        <f t="shared" si="24"/>
        <v>0</v>
      </c>
      <c r="L130" s="171"/>
      <c r="M130" s="171"/>
      <c r="N130" s="171"/>
      <c r="O130" s="171"/>
      <c r="P130" s="171"/>
    </row>
    <row r="131" ht="14.25" outlineLevel="1" spans="1:16">
      <c r="A131" s="169" t="s">
        <v>1456</v>
      </c>
      <c r="B131" s="170" t="s">
        <v>1457</v>
      </c>
      <c r="C131" s="171">
        <f t="shared" si="22"/>
        <v>327.978245</v>
      </c>
      <c r="D131" s="171">
        <f t="shared" si="23"/>
        <v>327.978245</v>
      </c>
      <c r="E131" s="171">
        <v>327.978245</v>
      </c>
      <c r="F131" s="171"/>
      <c r="G131" s="171"/>
      <c r="H131" s="171"/>
      <c r="I131" s="171"/>
      <c r="J131" s="171"/>
      <c r="K131" s="171">
        <f t="shared" si="24"/>
        <v>0</v>
      </c>
      <c r="L131" s="171"/>
      <c r="M131" s="171"/>
      <c r="N131" s="171"/>
      <c r="O131" s="171"/>
      <c r="P131" s="171"/>
    </row>
    <row r="132" ht="14.25" outlineLevel="1" spans="1:16">
      <c r="A132" s="169" t="s">
        <v>1458</v>
      </c>
      <c r="B132" s="170" t="s">
        <v>1459</v>
      </c>
      <c r="C132" s="171">
        <f t="shared" si="22"/>
        <v>732.944121</v>
      </c>
      <c r="D132" s="171">
        <f t="shared" si="23"/>
        <v>732.944121</v>
      </c>
      <c r="E132" s="171">
        <v>732.944121</v>
      </c>
      <c r="F132" s="171"/>
      <c r="G132" s="171"/>
      <c r="H132" s="171"/>
      <c r="I132" s="171"/>
      <c r="J132" s="171"/>
      <c r="K132" s="171">
        <f t="shared" si="24"/>
        <v>0</v>
      </c>
      <c r="L132" s="171"/>
      <c r="M132" s="171"/>
      <c r="N132" s="171"/>
      <c r="O132" s="171"/>
      <c r="P132" s="171"/>
    </row>
    <row r="133" ht="14.25" outlineLevel="1" spans="1:16">
      <c r="A133" s="169" t="s">
        <v>1460</v>
      </c>
      <c r="B133" s="170" t="s">
        <v>1461</v>
      </c>
      <c r="C133" s="171">
        <f t="shared" si="22"/>
        <v>148.137485</v>
      </c>
      <c r="D133" s="171">
        <f t="shared" si="23"/>
        <v>148.137485</v>
      </c>
      <c r="E133" s="171">
        <v>148.137485</v>
      </c>
      <c r="F133" s="171"/>
      <c r="G133" s="171"/>
      <c r="H133" s="171"/>
      <c r="I133" s="171"/>
      <c r="J133" s="171"/>
      <c r="K133" s="171">
        <f t="shared" si="24"/>
        <v>0</v>
      </c>
      <c r="L133" s="171"/>
      <c r="M133" s="171"/>
      <c r="N133" s="171"/>
      <c r="O133" s="171"/>
      <c r="P133" s="171"/>
    </row>
    <row r="134" ht="14.25" outlineLevel="1" spans="1:16">
      <c r="A134" s="169" t="s">
        <v>1462</v>
      </c>
      <c r="B134" s="170" t="s">
        <v>1463</v>
      </c>
      <c r="C134" s="171">
        <f t="shared" si="22"/>
        <v>934.887752</v>
      </c>
      <c r="D134" s="171">
        <f t="shared" si="23"/>
        <v>934.887752</v>
      </c>
      <c r="E134" s="171">
        <v>934.887752</v>
      </c>
      <c r="F134" s="171"/>
      <c r="G134" s="171"/>
      <c r="H134" s="171"/>
      <c r="I134" s="171"/>
      <c r="J134" s="171"/>
      <c r="K134" s="171">
        <f t="shared" si="24"/>
        <v>0</v>
      </c>
      <c r="L134" s="171"/>
      <c r="M134" s="171"/>
      <c r="N134" s="171"/>
      <c r="O134" s="171"/>
      <c r="P134" s="171"/>
    </row>
    <row r="135" ht="14.25" outlineLevel="1" spans="1:16">
      <c r="A135" s="169" t="s">
        <v>1464</v>
      </c>
      <c r="B135" s="170" t="s">
        <v>1465</v>
      </c>
      <c r="C135" s="171">
        <f t="shared" si="22"/>
        <v>2695.807837</v>
      </c>
      <c r="D135" s="171">
        <f t="shared" si="23"/>
        <v>2695.807837</v>
      </c>
      <c r="E135" s="171">
        <v>2295.807837</v>
      </c>
      <c r="F135" s="171">
        <v>400</v>
      </c>
      <c r="G135" s="171"/>
      <c r="H135" s="171"/>
      <c r="I135" s="171">
        <v>400</v>
      </c>
      <c r="J135" s="171"/>
      <c r="K135" s="171">
        <f t="shared" si="24"/>
        <v>0</v>
      </c>
      <c r="L135" s="171"/>
      <c r="M135" s="171"/>
      <c r="N135" s="171"/>
      <c r="O135" s="171"/>
      <c r="P135" s="171"/>
    </row>
    <row r="136" ht="14.25" outlineLevel="1" spans="1:16">
      <c r="A136" s="169" t="s">
        <v>1466</v>
      </c>
      <c r="B136" s="170" t="s">
        <v>1467</v>
      </c>
      <c r="C136" s="171">
        <f t="shared" si="22"/>
        <v>3944.499701</v>
      </c>
      <c r="D136" s="171">
        <f t="shared" si="23"/>
        <v>3944.499701</v>
      </c>
      <c r="E136" s="171">
        <v>3944.499701</v>
      </c>
      <c r="F136" s="171"/>
      <c r="G136" s="171"/>
      <c r="H136" s="171"/>
      <c r="I136" s="171"/>
      <c r="J136" s="171"/>
      <c r="K136" s="171">
        <f t="shared" si="24"/>
        <v>0</v>
      </c>
      <c r="L136" s="171"/>
      <c r="M136" s="171"/>
      <c r="N136" s="171"/>
      <c r="O136" s="171"/>
      <c r="P136" s="171"/>
    </row>
    <row r="137" ht="14.25" outlineLevel="1" spans="1:16">
      <c r="A137" s="169" t="s">
        <v>1468</v>
      </c>
      <c r="B137" s="170" t="s">
        <v>1469</v>
      </c>
      <c r="C137" s="171">
        <f t="shared" si="22"/>
        <v>1025.099056</v>
      </c>
      <c r="D137" s="171">
        <f t="shared" si="23"/>
        <v>1025.099056</v>
      </c>
      <c r="E137" s="171">
        <v>1025.099056</v>
      </c>
      <c r="F137" s="171"/>
      <c r="G137" s="171"/>
      <c r="H137" s="171"/>
      <c r="I137" s="171"/>
      <c r="J137" s="171"/>
      <c r="K137" s="171">
        <f t="shared" si="24"/>
        <v>0</v>
      </c>
      <c r="L137" s="171"/>
      <c r="M137" s="171"/>
      <c r="N137" s="171"/>
      <c r="O137" s="171"/>
      <c r="P137" s="171"/>
    </row>
    <row r="138" ht="14.25" outlineLevel="1" spans="1:16">
      <c r="A138" s="169" t="s">
        <v>1470</v>
      </c>
      <c r="B138" s="170" t="s">
        <v>1471</v>
      </c>
      <c r="C138" s="171">
        <f t="shared" si="22"/>
        <v>261.656259</v>
      </c>
      <c r="D138" s="171">
        <f t="shared" si="23"/>
        <v>246.656259</v>
      </c>
      <c r="E138" s="171">
        <v>246.656259</v>
      </c>
      <c r="F138" s="171"/>
      <c r="G138" s="171"/>
      <c r="H138" s="171"/>
      <c r="I138" s="171"/>
      <c r="J138" s="171">
        <v>15</v>
      </c>
      <c r="K138" s="171">
        <f t="shared" si="24"/>
        <v>0</v>
      </c>
      <c r="L138" s="171"/>
      <c r="M138" s="171"/>
      <c r="N138" s="171"/>
      <c r="O138" s="171"/>
      <c r="P138" s="171"/>
    </row>
    <row r="139" ht="14.25" outlineLevel="1" spans="1:16">
      <c r="A139" s="169" t="s">
        <v>1472</v>
      </c>
      <c r="B139" s="170" t="s">
        <v>1473</v>
      </c>
      <c r="C139" s="171">
        <f t="shared" si="22"/>
        <v>660.093977</v>
      </c>
      <c r="D139" s="171">
        <f t="shared" si="23"/>
        <v>660.093977</v>
      </c>
      <c r="E139" s="171">
        <v>660.093977</v>
      </c>
      <c r="F139" s="171"/>
      <c r="G139" s="171"/>
      <c r="H139" s="171"/>
      <c r="I139" s="171"/>
      <c r="J139" s="171"/>
      <c r="K139" s="171">
        <f t="shared" si="24"/>
        <v>0</v>
      </c>
      <c r="L139" s="171"/>
      <c r="M139" s="171"/>
      <c r="N139" s="171"/>
      <c r="O139" s="171"/>
      <c r="P139" s="171"/>
    </row>
    <row r="140" ht="14.25" outlineLevel="1" spans="1:16">
      <c r="A140" s="169" t="s">
        <v>1474</v>
      </c>
      <c r="B140" s="170" t="s">
        <v>1475</v>
      </c>
      <c r="C140" s="171">
        <f t="shared" si="22"/>
        <v>559.600487</v>
      </c>
      <c r="D140" s="171">
        <f t="shared" si="23"/>
        <v>559.600487</v>
      </c>
      <c r="E140" s="171">
        <v>559.600487</v>
      </c>
      <c r="F140" s="171"/>
      <c r="G140" s="171"/>
      <c r="H140" s="171"/>
      <c r="I140" s="171"/>
      <c r="J140" s="171"/>
      <c r="K140" s="171">
        <f t="shared" si="24"/>
        <v>0</v>
      </c>
      <c r="L140" s="171"/>
      <c r="M140" s="171"/>
      <c r="N140" s="171"/>
      <c r="O140" s="171"/>
      <c r="P140" s="171"/>
    </row>
    <row r="141" ht="14.25" outlineLevel="1" spans="1:16">
      <c r="A141" s="169" t="s">
        <v>1476</v>
      </c>
      <c r="B141" s="170" t="s">
        <v>1477</v>
      </c>
      <c r="C141" s="171">
        <f t="shared" si="22"/>
        <v>542.805712</v>
      </c>
      <c r="D141" s="171">
        <f t="shared" si="23"/>
        <v>226.805712</v>
      </c>
      <c r="E141" s="171">
        <v>226.805712</v>
      </c>
      <c r="F141" s="171"/>
      <c r="G141" s="171"/>
      <c r="H141" s="171"/>
      <c r="I141" s="171"/>
      <c r="J141" s="171">
        <v>316</v>
      </c>
      <c r="K141" s="171">
        <f t="shared" si="24"/>
        <v>0</v>
      </c>
      <c r="L141" s="171"/>
      <c r="M141" s="171"/>
      <c r="N141" s="171"/>
      <c r="O141" s="171"/>
      <c r="P141" s="171"/>
    </row>
    <row r="142" ht="14.25" outlineLevel="1" spans="1:16">
      <c r="A142" s="169" t="s">
        <v>1478</v>
      </c>
      <c r="B142" s="170" t="s">
        <v>1479</v>
      </c>
      <c r="C142" s="171">
        <f t="shared" si="22"/>
        <v>3814.880313</v>
      </c>
      <c r="D142" s="171">
        <f t="shared" si="23"/>
        <v>2624.880313</v>
      </c>
      <c r="E142" s="171">
        <v>2624.880313</v>
      </c>
      <c r="F142" s="171"/>
      <c r="G142" s="171"/>
      <c r="H142" s="171"/>
      <c r="I142" s="171"/>
      <c r="J142" s="171"/>
      <c r="K142" s="171">
        <f t="shared" si="24"/>
        <v>1190</v>
      </c>
      <c r="L142" s="171">
        <v>1190</v>
      </c>
      <c r="M142" s="171"/>
      <c r="N142" s="171"/>
      <c r="O142" s="171"/>
      <c r="P142" s="171"/>
    </row>
    <row r="143" ht="14.25" outlineLevel="1" spans="1:16">
      <c r="A143" s="169" t="s">
        <v>1480</v>
      </c>
      <c r="B143" s="170" t="s">
        <v>1481</v>
      </c>
      <c r="C143" s="171">
        <f t="shared" si="22"/>
        <v>1077.850521</v>
      </c>
      <c r="D143" s="171">
        <f t="shared" si="23"/>
        <v>582.850521</v>
      </c>
      <c r="E143" s="171">
        <v>582.850521</v>
      </c>
      <c r="F143" s="171"/>
      <c r="G143" s="171"/>
      <c r="H143" s="171"/>
      <c r="I143" s="171"/>
      <c r="J143" s="171">
        <v>495</v>
      </c>
      <c r="K143" s="171">
        <f t="shared" si="24"/>
        <v>0</v>
      </c>
      <c r="L143" s="171"/>
      <c r="M143" s="171"/>
      <c r="N143" s="171"/>
      <c r="O143" s="171"/>
      <c r="P143" s="171"/>
    </row>
    <row r="144" ht="14.25" outlineLevel="1" spans="1:16">
      <c r="A144" s="169" t="s">
        <v>1482</v>
      </c>
      <c r="B144" s="170" t="s">
        <v>1483</v>
      </c>
      <c r="C144" s="171">
        <f t="shared" si="22"/>
        <v>2042.201672</v>
      </c>
      <c r="D144" s="171">
        <f t="shared" si="23"/>
        <v>2042.201672</v>
      </c>
      <c r="E144" s="171">
        <v>2042.201672</v>
      </c>
      <c r="F144" s="171"/>
      <c r="G144" s="171"/>
      <c r="H144" s="171"/>
      <c r="I144" s="171"/>
      <c r="J144" s="171"/>
      <c r="K144" s="171">
        <f t="shared" si="24"/>
        <v>0</v>
      </c>
      <c r="L144" s="171"/>
      <c r="M144" s="171"/>
      <c r="N144" s="171"/>
      <c r="O144" s="171"/>
      <c r="P144" s="171"/>
    </row>
    <row r="145" ht="14.25" outlineLevel="1" spans="1:16">
      <c r="A145" s="169" t="s">
        <v>1484</v>
      </c>
      <c r="B145" s="170" t="s">
        <v>1485</v>
      </c>
      <c r="C145" s="171">
        <f t="shared" si="22"/>
        <v>3066.247388</v>
      </c>
      <c r="D145" s="171">
        <f t="shared" si="23"/>
        <v>3066.247388</v>
      </c>
      <c r="E145" s="171">
        <v>3066.247388</v>
      </c>
      <c r="F145" s="171"/>
      <c r="G145" s="171"/>
      <c r="H145" s="171"/>
      <c r="I145" s="171"/>
      <c r="J145" s="171"/>
      <c r="K145" s="171">
        <f t="shared" si="24"/>
        <v>0</v>
      </c>
      <c r="L145" s="171"/>
      <c r="M145" s="171"/>
      <c r="N145" s="171"/>
      <c r="O145" s="171"/>
      <c r="P145" s="171"/>
    </row>
    <row r="146" ht="14.25" outlineLevel="1" spans="1:16">
      <c r="A146" s="169" t="s">
        <v>1486</v>
      </c>
      <c r="B146" s="170" t="s">
        <v>1487</v>
      </c>
      <c r="C146" s="171">
        <f t="shared" si="22"/>
        <v>1378.223926</v>
      </c>
      <c r="D146" s="171">
        <f t="shared" si="23"/>
        <v>1378.223926</v>
      </c>
      <c r="E146" s="171">
        <v>1378.223926</v>
      </c>
      <c r="F146" s="171"/>
      <c r="G146" s="171"/>
      <c r="H146" s="171"/>
      <c r="I146" s="171"/>
      <c r="J146" s="171"/>
      <c r="K146" s="171">
        <f t="shared" si="24"/>
        <v>0</v>
      </c>
      <c r="L146" s="171"/>
      <c r="M146" s="171"/>
      <c r="N146" s="171"/>
      <c r="O146" s="171"/>
      <c r="P146" s="171"/>
    </row>
    <row r="147" ht="14.25" outlineLevel="1" spans="1:16">
      <c r="A147" s="169" t="s">
        <v>1488</v>
      </c>
      <c r="B147" s="170" t="s">
        <v>1489</v>
      </c>
      <c r="C147" s="171">
        <f t="shared" si="22"/>
        <v>997.85819</v>
      </c>
      <c r="D147" s="171">
        <f t="shared" si="23"/>
        <v>997.85819</v>
      </c>
      <c r="E147" s="171">
        <v>997.85819</v>
      </c>
      <c r="F147" s="171"/>
      <c r="G147" s="171"/>
      <c r="H147" s="171"/>
      <c r="I147" s="171"/>
      <c r="J147" s="171"/>
      <c r="K147" s="171">
        <f t="shared" si="24"/>
        <v>0</v>
      </c>
      <c r="L147" s="171"/>
      <c r="M147" s="171"/>
      <c r="N147" s="171"/>
      <c r="O147" s="171"/>
      <c r="P147" s="171"/>
    </row>
    <row r="148" ht="14.25" outlineLevel="1" spans="1:16">
      <c r="A148" s="169" t="s">
        <v>1490</v>
      </c>
      <c r="B148" s="170" t="s">
        <v>1491</v>
      </c>
      <c r="C148" s="171">
        <f t="shared" si="22"/>
        <v>3128.311596</v>
      </c>
      <c r="D148" s="171">
        <f t="shared" si="23"/>
        <v>3128.311596</v>
      </c>
      <c r="E148" s="171">
        <v>3128.311596</v>
      </c>
      <c r="F148" s="171"/>
      <c r="G148" s="171"/>
      <c r="H148" s="171"/>
      <c r="I148" s="171"/>
      <c r="J148" s="171"/>
      <c r="K148" s="171">
        <f t="shared" si="24"/>
        <v>0</v>
      </c>
      <c r="L148" s="171"/>
      <c r="M148" s="171"/>
      <c r="N148" s="171"/>
      <c r="O148" s="171"/>
      <c r="P148" s="171"/>
    </row>
    <row r="149" ht="14.25" outlineLevel="1" spans="1:16">
      <c r="A149" s="169" t="s">
        <v>1492</v>
      </c>
      <c r="B149" s="170" t="s">
        <v>1493</v>
      </c>
      <c r="C149" s="171">
        <f t="shared" si="22"/>
        <v>644.168266</v>
      </c>
      <c r="D149" s="171">
        <f t="shared" si="23"/>
        <v>639.168266</v>
      </c>
      <c r="E149" s="171">
        <v>639.168266</v>
      </c>
      <c r="F149" s="171"/>
      <c r="G149" s="171"/>
      <c r="H149" s="171"/>
      <c r="I149" s="171"/>
      <c r="J149" s="171"/>
      <c r="K149" s="171">
        <f t="shared" si="24"/>
        <v>5</v>
      </c>
      <c r="L149" s="171"/>
      <c r="M149" s="171"/>
      <c r="N149" s="171"/>
      <c r="O149" s="171"/>
      <c r="P149" s="171">
        <v>5</v>
      </c>
    </row>
    <row r="150" ht="14.25" outlineLevel="1" spans="1:16">
      <c r="A150" s="169" t="s">
        <v>1494</v>
      </c>
      <c r="B150" s="170" t="s">
        <v>1495</v>
      </c>
      <c r="C150" s="171">
        <f t="shared" si="22"/>
        <v>2370.085632</v>
      </c>
      <c r="D150" s="171">
        <f t="shared" si="23"/>
        <v>2370.085632</v>
      </c>
      <c r="E150" s="171">
        <v>2370.085632</v>
      </c>
      <c r="F150" s="171"/>
      <c r="G150" s="171"/>
      <c r="H150" s="171"/>
      <c r="I150" s="171"/>
      <c r="J150" s="171"/>
      <c r="K150" s="171">
        <f t="shared" si="24"/>
        <v>0</v>
      </c>
      <c r="L150" s="171"/>
      <c r="M150" s="171"/>
      <c r="N150" s="171"/>
      <c r="O150" s="171"/>
      <c r="P150" s="171"/>
    </row>
    <row r="151" ht="14.25" outlineLevel="1" spans="1:16">
      <c r="A151" s="169" t="s">
        <v>1496</v>
      </c>
      <c r="B151" s="170" t="s">
        <v>1497</v>
      </c>
      <c r="C151" s="171">
        <f t="shared" si="22"/>
        <v>5794.416275</v>
      </c>
      <c r="D151" s="171">
        <f t="shared" si="23"/>
        <v>5794.416275</v>
      </c>
      <c r="E151" s="171">
        <v>5794.416275</v>
      </c>
      <c r="F151" s="171"/>
      <c r="G151" s="171"/>
      <c r="H151" s="171"/>
      <c r="I151" s="171"/>
      <c r="J151" s="171"/>
      <c r="K151" s="171">
        <f t="shared" si="24"/>
        <v>0</v>
      </c>
      <c r="L151" s="171"/>
      <c r="M151" s="171"/>
      <c r="N151" s="171"/>
      <c r="O151" s="171"/>
      <c r="P151" s="171"/>
    </row>
    <row r="152" ht="14.25" outlineLevel="1" spans="1:16">
      <c r="A152" s="169" t="s">
        <v>1498</v>
      </c>
      <c r="B152" s="170" t="s">
        <v>1499</v>
      </c>
      <c r="C152" s="171">
        <f t="shared" si="22"/>
        <v>3220.75006</v>
      </c>
      <c r="D152" s="171">
        <f t="shared" si="23"/>
        <v>3220.75006</v>
      </c>
      <c r="E152" s="171">
        <v>3220.75006</v>
      </c>
      <c r="F152" s="171"/>
      <c r="G152" s="171"/>
      <c r="H152" s="171"/>
      <c r="I152" s="171"/>
      <c r="J152" s="171"/>
      <c r="K152" s="171">
        <f t="shared" si="24"/>
        <v>0</v>
      </c>
      <c r="L152" s="171"/>
      <c r="M152" s="171"/>
      <c r="N152" s="171"/>
      <c r="O152" s="171"/>
      <c r="P152" s="171"/>
    </row>
    <row r="153" ht="14.25" outlineLevel="1" spans="1:16">
      <c r="A153" s="169" t="s">
        <v>1500</v>
      </c>
      <c r="B153" s="170" t="s">
        <v>1501</v>
      </c>
      <c r="C153" s="171">
        <f t="shared" si="22"/>
        <v>5959.330189</v>
      </c>
      <c r="D153" s="171">
        <f t="shared" si="23"/>
        <v>5059.330189</v>
      </c>
      <c r="E153" s="171">
        <v>5059.330189</v>
      </c>
      <c r="F153" s="171"/>
      <c r="G153" s="171"/>
      <c r="H153" s="171"/>
      <c r="I153" s="171"/>
      <c r="J153" s="171">
        <v>900</v>
      </c>
      <c r="K153" s="171">
        <f t="shared" si="24"/>
        <v>0</v>
      </c>
      <c r="L153" s="171"/>
      <c r="M153" s="171"/>
      <c r="N153" s="171"/>
      <c r="O153" s="171"/>
      <c r="P153" s="171"/>
    </row>
    <row r="154" ht="14.25" outlineLevel="1" spans="1:16">
      <c r="A154" s="169" t="s">
        <v>1502</v>
      </c>
      <c r="B154" s="170" t="s">
        <v>1503</v>
      </c>
      <c r="C154" s="171">
        <f t="shared" si="22"/>
        <v>4656.427799</v>
      </c>
      <c r="D154" s="171">
        <f t="shared" si="23"/>
        <v>3793.607799</v>
      </c>
      <c r="E154" s="171">
        <v>3793.607799</v>
      </c>
      <c r="F154" s="171"/>
      <c r="G154" s="171"/>
      <c r="H154" s="171"/>
      <c r="I154" s="171"/>
      <c r="J154" s="171">
        <v>862.82</v>
      </c>
      <c r="K154" s="171">
        <f t="shared" si="24"/>
        <v>0</v>
      </c>
      <c r="L154" s="171"/>
      <c r="M154" s="171"/>
      <c r="N154" s="171"/>
      <c r="O154" s="171"/>
      <c r="P154" s="171"/>
    </row>
    <row r="155" ht="14.25" outlineLevel="1" spans="1:16">
      <c r="A155" s="169" t="s">
        <v>1504</v>
      </c>
      <c r="B155" s="170" t="s">
        <v>1505</v>
      </c>
      <c r="C155" s="171">
        <f t="shared" si="22"/>
        <v>4028.4271</v>
      </c>
      <c r="D155" s="171">
        <f t="shared" si="23"/>
        <v>3340.8871</v>
      </c>
      <c r="E155" s="171">
        <v>3340.8871</v>
      </c>
      <c r="F155" s="171"/>
      <c r="G155" s="171"/>
      <c r="H155" s="171"/>
      <c r="I155" s="171"/>
      <c r="J155" s="171">
        <v>687.54</v>
      </c>
      <c r="K155" s="171">
        <f t="shared" si="24"/>
        <v>0</v>
      </c>
      <c r="L155" s="171"/>
      <c r="M155" s="171"/>
      <c r="N155" s="171"/>
      <c r="O155" s="171"/>
      <c r="P155" s="171"/>
    </row>
    <row r="156" ht="14.25" outlineLevel="1" spans="1:16">
      <c r="A156" s="169" t="s">
        <v>1506</v>
      </c>
      <c r="B156" s="170" t="s">
        <v>1507</v>
      </c>
      <c r="C156" s="171">
        <f t="shared" si="22"/>
        <v>2211.238371</v>
      </c>
      <c r="D156" s="171">
        <f t="shared" si="23"/>
        <v>1783.434371</v>
      </c>
      <c r="E156" s="171">
        <v>1783.434371</v>
      </c>
      <c r="F156" s="171"/>
      <c r="G156" s="171"/>
      <c r="H156" s="171"/>
      <c r="I156" s="171"/>
      <c r="J156" s="171">
        <v>427.804</v>
      </c>
      <c r="K156" s="171">
        <f t="shared" si="24"/>
        <v>0</v>
      </c>
      <c r="L156" s="171"/>
      <c r="M156" s="171"/>
      <c r="N156" s="171"/>
      <c r="O156" s="171"/>
      <c r="P156" s="171"/>
    </row>
    <row r="157" ht="14.25" outlineLevel="1" spans="1:16">
      <c r="A157" s="169" t="s">
        <v>1508</v>
      </c>
      <c r="B157" s="170" t="s">
        <v>1509</v>
      </c>
      <c r="C157" s="171">
        <f t="shared" si="22"/>
        <v>393.643879</v>
      </c>
      <c r="D157" s="171">
        <f t="shared" si="23"/>
        <v>393.643879</v>
      </c>
      <c r="E157" s="171">
        <v>393.643879</v>
      </c>
      <c r="F157" s="171"/>
      <c r="G157" s="171"/>
      <c r="H157" s="171"/>
      <c r="I157" s="171"/>
      <c r="J157" s="171"/>
      <c r="K157" s="171">
        <f t="shared" si="24"/>
        <v>0</v>
      </c>
      <c r="L157" s="171"/>
      <c r="M157" s="171"/>
      <c r="N157" s="171"/>
      <c r="O157" s="171"/>
      <c r="P157" s="171"/>
    </row>
    <row r="158" ht="14.25" outlineLevel="1" spans="1:16">
      <c r="A158" s="169" t="s">
        <v>1510</v>
      </c>
      <c r="B158" s="170" t="s">
        <v>1511</v>
      </c>
      <c r="C158" s="171">
        <f t="shared" si="22"/>
        <v>888.77897</v>
      </c>
      <c r="D158" s="171">
        <f t="shared" si="23"/>
        <v>888.77897</v>
      </c>
      <c r="E158" s="171">
        <v>888.77897</v>
      </c>
      <c r="F158" s="171"/>
      <c r="G158" s="171"/>
      <c r="H158" s="171"/>
      <c r="I158" s="171"/>
      <c r="J158" s="171"/>
      <c r="K158" s="171">
        <f t="shared" si="24"/>
        <v>0</v>
      </c>
      <c r="L158" s="171"/>
      <c r="M158" s="171"/>
      <c r="N158" s="171"/>
      <c r="O158" s="171"/>
      <c r="P158" s="171"/>
    </row>
    <row r="159" ht="14.25" outlineLevel="1" spans="1:16">
      <c r="A159" s="169" t="s">
        <v>1512</v>
      </c>
      <c r="B159" s="170" t="s">
        <v>1513</v>
      </c>
      <c r="C159" s="171">
        <f t="shared" si="22"/>
        <v>414.243687</v>
      </c>
      <c r="D159" s="171">
        <f t="shared" si="23"/>
        <v>414.243687</v>
      </c>
      <c r="E159" s="171">
        <v>414.243687</v>
      </c>
      <c r="F159" s="171"/>
      <c r="G159" s="171"/>
      <c r="H159" s="171"/>
      <c r="I159" s="171"/>
      <c r="J159" s="171"/>
      <c r="K159" s="171">
        <f t="shared" si="24"/>
        <v>0</v>
      </c>
      <c r="L159" s="171"/>
      <c r="M159" s="171"/>
      <c r="N159" s="171"/>
      <c r="O159" s="171"/>
      <c r="P159" s="171"/>
    </row>
    <row r="160" ht="14.25" outlineLevel="1" spans="1:16">
      <c r="A160" s="169" t="s">
        <v>1514</v>
      </c>
      <c r="B160" s="170" t="s">
        <v>1515</v>
      </c>
      <c r="C160" s="171">
        <f t="shared" si="22"/>
        <v>3525.571562</v>
      </c>
      <c r="D160" s="171">
        <f t="shared" si="23"/>
        <v>3525.571562</v>
      </c>
      <c r="E160" s="171">
        <v>3525.571562</v>
      </c>
      <c r="F160" s="171"/>
      <c r="G160" s="171"/>
      <c r="H160" s="171"/>
      <c r="I160" s="171"/>
      <c r="J160" s="171"/>
      <c r="K160" s="171">
        <f t="shared" si="24"/>
        <v>0</v>
      </c>
      <c r="L160" s="171"/>
      <c r="M160" s="171"/>
      <c r="N160" s="171"/>
      <c r="O160" s="171"/>
      <c r="P160" s="171"/>
    </row>
    <row r="161" ht="14.25" outlineLevel="1" spans="1:16">
      <c r="A161" s="169" t="s">
        <v>1516</v>
      </c>
      <c r="B161" s="170" t="s">
        <v>1517</v>
      </c>
      <c r="C161" s="171">
        <f t="shared" si="22"/>
        <v>7950.15101</v>
      </c>
      <c r="D161" s="171">
        <f t="shared" si="23"/>
        <v>7950.15101</v>
      </c>
      <c r="E161" s="171">
        <v>7950.15101</v>
      </c>
      <c r="F161" s="171"/>
      <c r="G161" s="171"/>
      <c r="H161" s="171"/>
      <c r="I161" s="171"/>
      <c r="J161" s="171"/>
      <c r="K161" s="171">
        <f t="shared" si="24"/>
        <v>0</v>
      </c>
      <c r="L161" s="171"/>
      <c r="M161" s="171"/>
      <c r="N161" s="171"/>
      <c r="O161" s="171"/>
      <c r="P161" s="171"/>
    </row>
    <row r="162" ht="14.25" outlineLevel="1" spans="1:16">
      <c r="A162" s="169" t="s">
        <v>1518</v>
      </c>
      <c r="B162" s="170" t="s">
        <v>1519</v>
      </c>
      <c r="C162" s="171">
        <f t="shared" si="22"/>
        <v>4939.369015</v>
      </c>
      <c r="D162" s="171">
        <f t="shared" si="23"/>
        <v>4939.369015</v>
      </c>
      <c r="E162" s="171">
        <v>4939.369015</v>
      </c>
      <c r="F162" s="171"/>
      <c r="G162" s="171"/>
      <c r="H162" s="171"/>
      <c r="I162" s="171"/>
      <c r="J162" s="171"/>
      <c r="K162" s="171">
        <f t="shared" si="24"/>
        <v>0</v>
      </c>
      <c r="L162" s="171"/>
      <c r="M162" s="171"/>
      <c r="N162" s="171"/>
      <c r="O162" s="171"/>
      <c r="P162" s="171"/>
    </row>
    <row r="163" ht="14.25" outlineLevel="1" spans="1:16">
      <c r="A163" s="169" t="s">
        <v>1520</v>
      </c>
      <c r="B163" s="170" t="s">
        <v>1521</v>
      </c>
      <c r="C163" s="171">
        <f t="shared" si="22"/>
        <v>4740.986892</v>
      </c>
      <c r="D163" s="171">
        <f t="shared" si="23"/>
        <v>4740.986892</v>
      </c>
      <c r="E163" s="171">
        <v>4740.986892</v>
      </c>
      <c r="F163" s="171"/>
      <c r="G163" s="171"/>
      <c r="H163" s="171"/>
      <c r="I163" s="171"/>
      <c r="J163" s="171"/>
      <c r="K163" s="171">
        <f t="shared" si="24"/>
        <v>0</v>
      </c>
      <c r="L163" s="171"/>
      <c r="M163" s="171"/>
      <c r="N163" s="171"/>
      <c r="O163" s="171"/>
      <c r="P163" s="171"/>
    </row>
    <row r="164" ht="14.25" outlineLevel="1" spans="1:16">
      <c r="A164" s="169" t="s">
        <v>1522</v>
      </c>
      <c r="B164" s="170" t="s">
        <v>1523</v>
      </c>
      <c r="C164" s="171">
        <f t="shared" si="22"/>
        <v>4623.190479</v>
      </c>
      <c r="D164" s="171">
        <f t="shared" si="23"/>
        <v>4623.190479</v>
      </c>
      <c r="E164" s="171">
        <v>4623.190479</v>
      </c>
      <c r="F164" s="171"/>
      <c r="G164" s="171"/>
      <c r="H164" s="171"/>
      <c r="I164" s="171"/>
      <c r="J164" s="171"/>
      <c r="K164" s="171">
        <f t="shared" si="24"/>
        <v>0</v>
      </c>
      <c r="L164" s="171"/>
      <c r="M164" s="171"/>
      <c r="N164" s="171"/>
      <c r="O164" s="171"/>
      <c r="P164" s="171"/>
    </row>
    <row r="165" ht="14.25" outlineLevel="1" spans="1:16">
      <c r="A165" s="169" t="s">
        <v>1524</v>
      </c>
      <c r="B165" s="170" t="s">
        <v>1525</v>
      </c>
      <c r="C165" s="171">
        <f t="shared" si="22"/>
        <v>3511.721459</v>
      </c>
      <c r="D165" s="171">
        <f t="shared" si="23"/>
        <v>3511.721459</v>
      </c>
      <c r="E165" s="171">
        <v>3511.721459</v>
      </c>
      <c r="F165" s="171"/>
      <c r="G165" s="171"/>
      <c r="H165" s="171"/>
      <c r="I165" s="171"/>
      <c r="J165" s="171"/>
      <c r="K165" s="171">
        <f t="shared" si="24"/>
        <v>0</v>
      </c>
      <c r="L165" s="171"/>
      <c r="M165" s="171"/>
      <c r="N165" s="171"/>
      <c r="O165" s="171"/>
      <c r="P165" s="171"/>
    </row>
    <row r="166" ht="14.25" outlineLevel="1" spans="1:16">
      <c r="A166" s="169" t="s">
        <v>1526</v>
      </c>
      <c r="B166" s="170" t="s">
        <v>1527</v>
      </c>
      <c r="C166" s="171">
        <f t="shared" si="22"/>
        <v>4688.035772</v>
      </c>
      <c r="D166" s="171">
        <f t="shared" si="23"/>
        <v>4688.035772</v>
      </c>
      <c r="E166" s="171">
        <v>4688.035772</v>
      </c>
      <c r="F166" s="171"/>
      <c r="G166" s="171"/>
      <c r="H166" s="171"/>
      <c r="I166" s="171"/>
      <c r="J166" s="171"/>
      <c r="K166" s="171">
        <f t="shared" si="24"/>
        <v>0</v>
      </c>
      <c r="L166" s="171"/>
      <c r="M166" s="171"/>
      <c r="N166" s="171"/>
      <c r="O166" s="171"/>
      <c r="P166" s="171"/>
    </row>
    <row r="167" ht="14.25" outlineLevel="1" spans="1:16">
      <c r="A167" s="169" t="s">
        <v>1528</v>
      </c>
      <c r="B167" s="170" t="s">
        <v>1529</v>
      </c>
      <c r="C167" s="171">
        <f t="shared" si="22"/>
        <v>6402.247373</v>
      </c>
      <c r="D167" s="171">
        <f t="shared" si="23"/>
        <v>6402.247373</v>
      </c>
      <c r="E167" s="171">
        <v>6402.247373</v>
      </c>
      <c r="F167" s="171"/>
      <c r="G167" s="171"/>
      <c r="H167" s="171"/>
      <c r="I167" s="171"/>
      <c r="J167" s="171"/>
      <c r="K167" s="171">
        <f t="shared" si="24"/>
        <v>0</v>
      </c>
      <c r="L167" s="171"/>
      <c r="M167" s="171"/>
      <c r="N167" s="171"/>
      <c r="O167" s="171"/>
      <c r="P167" s="171"/>
    </row>
    <row r="168" ht="14.25" outlineLevel="1" spans="1:16">
      <c r="A168" s="169" t="s">
        <v>1530</v>
      </c>
      <c r="B168" s="170" t="s">
        <v>1531</v>
      </c>
      <c r="C168" s="171">
        <f t="shared" si="22"/>
        <v>3374.303851</v>
      </c>
      <c r="D168" s="171">
        <f t="shared" si="23"/>
        <v>3374.303851</v>
      </c>
      <c r="E168" s="171">
        <v>3374.303851</v>
      </c>
      <c r="F168" s="171"/>
      <c r="G168" s="171"/>
      <c r="H168" s="171"/>
      <c r="I168" s="171"/>
      <c r="J168" s="171"/>
      <c r="K168" s="171">
        <f t="shared" si="24"/>
        <v>0</v>
      </c>
      <c r="L168" s="171"/>
      <c r="M168" s="171"/>
      <c r="N168" s="171"/>
      <c r="O168" s="171"/>
      <c r="P168" s="171"/>
    </row>
    <row r="169" ht="14.25" outlineLevel="1" spans="1:16">
      <c r="A169" s="169" t="s">
        <v>1532</v>
      </c>
      <c r="B169" s="170" t="s">
        <v>1533</v>
      </c>
      <c r="C169" s="171">
        <f t="shared" si="22"/>
        <v>3871.552299</v>
      </c>
      <c r="D169" s="171">
        <f t="shared" si="23"/>
        <v>3871.552299</v>
      </c>
      <c r="E169" s="171">
        <v>3871.552299</v>
      </c>
      <c r="F169" s="171"/>
      <c r="G169" s="171"/>
      <c r="H169" s="171"/>
      <c r="I169" s="171"/>
      <c r="J169" s="171"/>
      <c r="K169" s="171">
        <f t="shared" si="24"/>
        <v>0</v>
      </c>
      <c r="L169" s="171"/>
      <c r="M169" s="171"/>
      <c r="N169" s="171"/>
      <c r="O169" s="171"/>
      <c r="P169" s="171"/>
    </row>
    <row r="170" ht="14.25" outlineLevel="1" spans="1:16">
      <c r="A170" s="169" t="s">
        <v>1534</v>
      </c>
      <c r="B170" s="170" t="s">
        <v>1535</v>
      </c>
      <c r="C170" s="171">
        <f t="shared" si="22"/>
        <v>5982.4623</v>
      </c>
      <c r="D170" s="171">
        <f t="shared" si="23"/>
        <v>5982.4623</v>
      </c>
      <c r="E170" s="171">
        <v>5982.4623</v>
      </c>
      <c r="F170" s="171"/>
      <c r="G170" s="171"/>
      <c r="H170" s="171"/>
      <c r="I170" s="171"/>
      <c r="J170" s="171"/>
      <c r="K170" s="171">
        <f t="shared" si="24"/>
        <v>0</v>
      </c>
      <c r="L170" s="171"/>
      <c r="M170" s="171"/>
      <c r="N170" s="171"/>
      <c r="O170" s="171"/>
      <c r="P170" s="171"/>
    </row>
    <row r="171" ht="14.25" outlineLevel="1" spans="1:16">
      <c r="A171" s="169" t="s">
        <v>1536</v>
      </c>
      <c r="B171" s="170" t="s">
        <v>1537</v>
      </c>
      <c r="C171" s="171">
        <f t="shared" si="22"/>
        <v>4238.384879</v>
      </c>
      <c r="D171" s="171">
        <f t="shared" si="23"/>
        <v>4238.384879</v>
      </c>
      <c r="E171" s="171">
        <v>4238.384879</v>
      </c>
      <c r="F171" s="171"/>
      <c r="G171" s="171"/>
      <c r="H171" s="171"/>
      <c r="I171" s="171"/>
      <c r="J171" s="171"/>
      <c r="K171" s="171">
        <f t="shared" si="24"/>
        <v>0</v>
      </c>
      <c r="L171" s="171"/>
      <c r="M171" s="171"/>
      <c r="N171" s="171"/>
      <c r="O171" s="171"/>
      <c r="P171" s="171"/>
    </row>
    <row r="172" ht="14.25" outlineLevel="1" spans="1:16">
      <c r="A172" s="169" t="s">
        <v>1538</v>
      </c>
      <c r="B172" s="170" t="s">
        <v>1539</v>
      </c>
      <c r="C172" s="171">
        <f t="shared" si="22"/>
        <v>478.204729</v>
      </c>
      <c r="D172" s="171">
        <f t="shared" si="23"/>
        <v>478.204729</v>
      </c>
      <c r="E172" s="171">
        <v>478.204729</v>
      </c>
      <c r="F172" s="171"/>
      <c r="G172" s="171"/>
      <c r="H172" s="171"/>
      <c r="I172" s="171"/>
      <c r="J172" s="171"/>
      <c r="K172" s="171">
        <f t="shared" si="24"/>
        <v>0</v>
      </c>
      <c r="L172" s="171"/>
      <c r="M172" s="171"/>
      <c r="N172" s="171"/>
      <c r="O172" s="171"/>
      <c r="P172" s="171"/>
    </row>
    <row r="173" ht="14.25" outlineLevel="1" spans="1:16">
      <c r="A173" s="169" t="s">
        <v>1540</v>
      </c>
      <c r="B173" s="170" t="s">
        <v>1541</v>
      </c>
      <c r="C173" s="171">
        <f t="shared" si="22"/>
        <v>1637.410998</v>
      </c>
      <c r="D173" s="171">
        <f t="shared" si="23"/>
        <v>1637.410998</v>
      </c>
      <c r="E173" s="171">
        <v>1637.410998</v>
      </c>
      <c r="F173" s="171"/>
      <c r="G173" s="171"/>
      <c r="H173" s="171"/>
      <c r="I173" s="171"/>
      <c r="J173" s="171"/>
      <c r="K173" s="171">
        <f t="shared" si="24"/>
        <v>0</v>
      </c>
      <c r="L173" s="171"/>
      <c r="M173" s="171"/>
      <c r="N173" s="171"/>
      <c r="O173" s="171"/>
      <c r="P173" s="171"/>
    </row>
    <row r="174" ht="14.25" outlineLevel="1" spans="1:16">
      <c r="A174" s="169" t="s">
        <v>1542</v>
      </c>
      <c r="B174" s="170" t="s">
        <v>1543</v>
      </c>
      <c r="C174" s="171">
        <f t="shared" si="22"/>
        <v>1694.535837</v>
      </c>
      <c r="D174" s="171">
        <f t="shared" si="23"/>
        <v>1694.535837</v>
      </c>
      <c r="E174" s="171">
        <v>1694.535837</v>
      </c>
      <c r="F174" s="171"/>
      <c r="G174" s="171"/>
      <c r="H174" s="171"/>
      <c r="I174" s="171"/>
      <c r="J174" s="171"/>
      <c r="K174" s="171">
        <f t="shared" si="24"/>
        <v>0</v>
      </c>
      <c r="L174" s="171"/>
      <c r="M174" s="171"/>
      <c r="N174" s="171"/>
      <c r="O174" s="171"/>
      <c r="P174" s="171"/>
    </row>
    <row r="175" ht="14.25" outlineLevel="1" spans="1:16">
      <c r="A175" s="169" t="s">
        <v>1544</v>
      </c>
      <c r="B175" s="170" t="s">
        <v>1545</v>
      </c>
      <c r="C175" s="171">
        <f t="shared" si="22"/>
        <v>1068.687923</v>
      </c>
      <c r="D175" s="171">
        <f t="shared" si="23"/>
        <v>1068.687923</v>
      </c>
      <c r="E175" s="171">
        <v>1068.687923</v>
      </c>
      <c r="F175" s="171"/>
      <c r="G175" s="171"/>
      <c r="H175" s="171"/>
      <c r="I175" s="171"/>
      <c r="J175" s="171"/>
      <c r="K175" s="171">
        <f t="shared" si="24"/>
        <v>0</v>
      </c>
      <c r="L175" s="171"/>
      <c r="M175" s="171"/>
      <c r="N175" s="171"/>
      <c r="O175" s="171"/>
      <c r="P175" s="171"/>
    </row>
    <row r="176" ht="14.25" outlineLevel="1" spans="1:16">
      <c r="A176" s="169" t="s">
        <v>1546</v>
      </c>
      <c r="B176" s="170" t="s">
        <v>1547</v>
      </c>
      <c r="C176" s="171">
        <f t="shared" si="22"/>
        <v>757.750118</v>
      </c>
      <c r="D176" s="171">
        <f t="shared" si="23"/>
        <v>757.750118</v>
      </c>
      <c r="E176" s="171">
        <v>757.750118</v>
      </c>
      <c r="F176" s="171"/>
      <c r="G176" s="171"/>
      <c r="H176" s="171"/>
      <c r="I176" s="171"/>
      <c r="J176" s="171"/>
      <c r="K176" s="171">
        <f t="shared" si="24"/>
        <v>0</v>
      </c>
      <c r="L176" s="171"/>
      <c r="M176" s="171"/>
      <c r="N176" s="171"/>
      <c r="O176" s="171"/>
      <c r="P176" s="171"/>
    </row>
    <row r="177" ht="14.25" outlineLevel="1" spans="1:16">
      <c r="A177" s="169" t="s">
        <v>1548</v>
      </c>
      <c r="B177" s="170" t="s">
        <v>1549</v>
      </c>
      <c r="C177" s="171">
        <f t="shared" ref="C177:C186" si="25">D177+J177+K177</f>
        <v>1307.357379</v>
      </c>
      <c r="D177" s="171">
        <f t="shared" si="23"/>
        <v>1307.357379</v>
      </c>
      <c r="E177" s="171">
        <v>1307.357379</v>
      </c>
      <c r="F177" s="171"/>
      <c r="G177" s="171"/>
      <c r="H177" s="171"/>
      <c r="I177" s="171"/>
      <c r="J177" s="171"/>
      <c r="K177" s="171">
        <f t="shared" si="24"/>
        <v>0</v>
      </c>
      <c r="L177" s="171"/>
      <c r="M177" s="171"/>
      <c r="N177" s="171"/>
      <c r="O177" s="171"/>
      <c r="P177" s="171"/>
    </row>
    <row r="178" ht="14.25" outlineLevel="1" spans="1:16">
      <c r="A178" s="169" t="s">
        <v>1550</v>
      </c>
      <c r="B178" s="170" t="s">
        <v>1551</v>
      </c>
      <c r="C178" s="171">
        <f t="shared" si="25"/>
        <v>2593.457343</v>
      </c>
      <c r="D178" s="171">
        <f t="shared" si="23"/>
        <v>2593.457343</v>
      </c>
      <c r="E178" s="171">
        <v>2593.457343</v>
      </c>
      <c r="F178" s="171"/>
      <c r="G178" s="171"/>
      <c r="H178" s="171"/>
      <c r="I178" s="171"/>
      <c r="J178" s="171"/>
      <c r="K178" s="171">
        <f t="shared" si="24"/>
        <v>0</v>
      </c>
      <c r="L178" s="171"/>
      <c r="M178" s="171"/>
      <c r="N178" s="171"/>
      <c r="O178" s="171"/>
      <c r="P178" s="171"/>
    </row>
    <row r="179" ht="14.25" outlineLevel="1" spans="1:16">
      <c r="A179" s="169" t="s">
        <v>1552</v>
      </c>
      <c r="B179" s="170" t="s">
        <v>1553</v>
      </c>
      <c r="C179" s="171">
        <f t="shared" si="25"/>
        <v>3191.040027</v>
      </c>
      <c r="D179" s="171">
        <f t="shared" si="23"/>
        <v>3191.040027</v>
      </c>
      <c r="E179" s="171">
        <v>3191.040027</v>
      </c>
      <c r="F179" s="171"/>
      <c r="G179" s="171"/>
      <c r="H179" s="171"/>
      <c r="I179" s="171"/>
      <c r="J179" s="171"/>
      <c r="K179" s="171">
        <f t="shared" si="24"/>
        <v>0</v>
      </c>
      <c r="L179" s="171"/>
      <c r="M179" s="171"/>
      <c r="N179" s="171"/>
      <c r="O179" s="171"/>
      <c r="P179" s="171"/>
    </row>
    <row r="180" ht="14.25" outlineLevel="1" spans="1:16">
      <c r="A180" s="169" t="s">
        <v>1554</v>
      </c>
      <c r="B180" s="170" t="s">
        <v>1555</v>
      </c>
      <c r="C180" s="171">
        <f t="shared" si="25"/>
        <v>351.540978</v>
      </c>
      <c r="D180" s="171">
        <f t="shared" si="23"/>
        <v>351.540978</v>
      </c>
      <c r="E180" s="171">
        <v>351.540978</v>
      </c>
      <c r="F180" s="171"/>
      <c r="G180" s="171"/>
      <c r="H180" s="171"/>
      <c r="I180" s="171"/>
      <c r="J180" s="171"/>
      <c r="K180" s="171">
        <f t="shared" si="24"/>
        <v>0</v>
      </c>
      <c r="L180" s="171"/>
      <c r="M180" s="171"/>
      <c r="N180" s="171"/>
      <c r="O180" s="171"/>
      <c r="P180" s="171"/>
    </row>
    <row r="181" ht="14.25" outlineLevel="1" spans="1:16">
      <c r="A181" s="169" t="s">
        <v>1556</v>
      </c>
      <c r="B181" s="170" t="s">
        <v>1557</v>
      </c>
      <c r="C181" s="171">
        <f t="shared" si="25"/>
        <v>116.7</v>
      </c>
      <c r="D181" s="171">
        <f t="shared" si="23"/>
        <v>116.7</v>
      </c>
      <c r="E181" s="171">
        <v>116.7</v>
      </c>
      <c r="F181" s="171"/>
      <c r="G181" s="171"/>
      <c r="H181" s="171"/>
      <c r="I181" s="171"/>
      <c r="J181" s="171"/>
      <c r="K181" s="171">
        <f t="shared" si="24"/>
        <v>0</v>
      </c>
      <c r="L181" s="171"/>
      <c r="M181" s="171"/>
      <c r="N181" s="171"/>
      <c r="O181" s="171"/>
      <c r="P181" s="171"/>
    </row>
    <row r="182" ht="14.25" outlineLevel="1" spans="1:16">
      <c r="A182" s="169" t="s">
        <v>1558</v>
      </c>
      <c r="B182" s="170" t="s">
        <v>1559</v>
      </c>
      <c r="C182" s="171">
        <f t="shared" si="25"/>
        <v>580.585983</v>
      </c>
      <c r="D182" s="171">
        <f t="shared" si="23"/>
        <v>580.585983</v>
      </c>
      <c r="E182" s="171">
        <v>580.585983</v>
      </c>
      <c r="F182" s="171"/>
      <c r="G182" s="171"/>
      <c r="H182" s="171"/>
      <c r="I182" s="171"/>
      <c r="J182" s="171"/>
      <c r="K182" s="171">
        <f t="shared" si="24"/>
        <v>0</v>
      </c>
      <c r="L182" s="171"/>
      <c r="M182" s="171"/>
      <c r="N182" s="171"/>
      <c r="O182" s="171"/>
      <c r="P182" s="171"/>
    </row>
    <row r="183" ht="14.25" outlineLevel="1" spans="1:16">
      <c r="A183" s="169" t="s">
        <v>1560</v>
      </c>
      <c r="B183" s="170" t="s">
        <v>1561</v>
      </c>
      <c r="C183" s="171">
        <f t="shared" si="25"/>
        <v>350.507572</v>
      </c>
      <c r="D183" s="171">
        <f t="shared" si="23"/>
        <v>350.507572</v>
      </c>
      <c r="E183" s="171">
        <v>350.507572</v>
      </c>
      <c r="F183" s="171"/>
      <c r="G183" s="171"/>
      <c r="H183" s="171"/>
      <c r="I183" s="171"/>
      <c r="J183" s="171"/>
      <c r="K183" s="171">
        <f t="shared" si="24"/>
        <v>0</v>
      </c>
      <c r="L183" s="171"/>
      <c r="M183" s="171"/>
      <c r="N183" s="171"/>
      <c r="O183" s="171"/>
      <c r="P183" s="171"/>
    </row>
    <row r="184" ht="14.25" outlineLevel="1" spans="1:16">
      <c r="A184" s="169" t="s">
        <v>1562</v>
      </c>
      <c r="B184" s="170" t="s">
        <v>1563</v>
      </c>
      <c r="C184" s="171">
        <f t="shared" si="25"/>
        <v>875.224562</v>
      </c>
      <c r="D184" s="171">
        <f t="shared" si="23"/>
        <v>875.224562</v>
      </c>
      <c r="E184" s="171">
        <v>875.224562</v>
      </c>
      <c r="F184" s="171"/>
      <c r="G184" s="171"/>
      <c r="H184" s="171"/>
      <c r="I184" s="171"/>
      <c r="J184" s="171"/>
      <c r="K184" s="171">
        <f t="shared" si="24"/>
        <v>0</v>
      </c>
      <c r="L184" s="171"/>
      <c r="M184" s="171"/>
      <c r="N184" s="171"/>
      <c r="O184" s="171"/>
      <c r="P184" s="171"/>
    </row>
    <row r="185" ht="14.25" outlineLevel="1" spans="1:16">
      <c r="A185" s="169" t="s">
        <v>1564</v>
      </c>
      <c r="B185" s="170" t="s">
        <v>1565</v>
      </c>
      <c r="C185" s="171">
        <f t="shared" si="25"/>
        <v>578.087423</v>
      </c>
      <c r="D185" s="171">
        <f t="shared" si="23"/>
        <v>578.087423</v>
      </c>
      <c r="E185" s="171">
        <v>578.087423</v>
      </c>
      <c r="F185" s="171"/>
      <c r="G185" s="171"/>
      <c r="H185" s="171"/>
      <c r="I185" s="171"/>
      <c r="J185" s="171"/>
      <c r="K185" s="171">
        <f t="shared" si="24"/>
        <v>0</v>
      </c>
      <c r="L185" s="171"/>
      <c r="M185" s="171"/>
      <c r="N185" s="171"/>
      <c r="O185" s="171"/>
      <c r="P185" s="171"/>
    </row>
    <row r="186" ht="14.25" outlineLevel="1" spans="1:16">
      <c r="A186" s="169" t="s">
        <v>1566</v>
      </c>
      <c r="B186" s="170" t="s">
        <v>1567</v>
      </c>
      <c r="C186" s="171">
        <f t="shared" si="25"/>
        <v>114.744088</v>
      </c>
      <c r="D186" s="171">
        <f t="shared" si="23"/>
        <v>114.744088</v>
      </c>
      <c r="E186" s="171">
        <v>114.744088</v>
      </c>
      <c r="F186" s="171"/>
      <c r="G186" s="171"/>
      <c r="H186" s="171"/>
      <c r="I186" s="171"/>
      <c r="J186" s="171"/>
      <c r="K186" s="171">
        <f t="shared" si="24"/>
        <v>0</v>
      </c>
      <c r="L186" s="171"/>
      <c r="M186" s="171"/>
      <c r="N186" s="171"/>
      <c r="O186" s="171"/>
      <c r="P186" s="171"/>
    </row>
    <row r="187" s="6" customFormat="1" ht="20.1" customHeight="1" spans="1:16">
      <c r="A187" s="167" t="s">
        <v>1568</v>
      </c>
      <c r="B187" s="165" t="s">
        <v>1569</v>
      </c>
      <c r="C187" s="168">
        <f>C188+C189+C190</f>
        <v>9086.412908</v>
      </c>
      <c r="D187" s="168">
        <f t="shared" ref="D187:P187" si="26">D188+D189+D190</f>
        <v>9086.412908</v>
      </c>
      <c r="E187" s="168">
        <f t="shared" si="26"/>
        <v>9086.412908</v>
      </c>
      <c r="F187" s="168">
        <f t="shared" si="26"/>
        <v>0</v>
      </c>
      <c r="G187" s="168">
        <f t="shared" si="26"/>
        <v>0</v>
      </c>
      <c r="H187" s="168">
        <f t="shared" si="26"/>
        <v>0</v>
      </c>
      <c r="I187" s="168">
        <f t="shared" si="26"/>
        <v>0</v>
      </c>
      <c r="J187" s="168">
        <f t="shared" si="26"/>
        <v>0</v>
      </c>
      <c r="K187" s="168">
        <f t="shared" si="26"/>
        <v>0</v>
      </c>
      <c r="L187" s="168">
        <f t="shared" si="26"/>
        <v>0</v>
      </c>
      <c r="M187" s="168">
        <f t="shared" si="26"/>
        <v>0</v>
      </c>
      <c r="N187" s="168">
        <f t="shared" si="26"/>
        <v>0</v>
      </c>
      <c r="O187" s="168">
        <f t="shared" si="26"/>
        <v>0</v>
      </c>
      <c r="P187" s="168">
        <f t="shared" si="26"/>
        <v>0</v>
      </c>
    </row>
    <row r="188" ht="14.25" outlineLevel="1" spans="1:16">
      <c r="A188" s="169" t="s">
        <v>1570</v>
      </c>
      <c r="B188" s="170" t="s">
        <v>1571</v>
      </c>
      <c r="C188" s="171">
        <f t="shared" ref="C188:C264" si="27">D188+J188+K188</f>
        <v>414.522908</v>
      </c>
      <c r="D188" s="171">
        <f t="shared" ref="D188:D250" si="28">E188+F188</f>
        <v>414.522908</v>
      </c>
      <c r="E188" s="171">
        <v>414.522908</v>
      </c>
      <c r="F188" s="171"/>
      <c r="G188" s="171"/>
      <c r="H188" s="171"/>
      <c r="I188" s="171"/>
      <c r="J188" s="171"/>
      <c r="K188" s="171">
        <f t="shared" ref="K188:K250" si="29">SUM(L188:P188)</f>
        <v>0</v>
      </c>
      <c r="L188" s="171"/>
      <c r="M188" s="171"/>
      <c r="N188" s="171"/>
      <c r="O188" s="171"/>
      <c r="P188" s="171"/>
    </row>
    <row r="189" ht="14.25" outlineLevel="1" spans="1:16">
      <c r="A189" s="169" t="s">
        <v>1572</v>
      </c>
      <c r="B189" s="170" t="s">
        <v>1573</v>
      </c>
      <c r="C189" s="171">
        <f t="shared" si="27"/>
        <v>1671.89</v>
      </c>
      <c r="D189" s="171">
        <f t="shared" si="28"/>
        <v>1671.89</v>
      </c>
      <c r="E189" s="171">
        <v>1671.89</v>
      </c>
      <c r="F189" s="171"/>
      <c r="G189" s="171"/>
      <c r="H189" s="171"/>
      <c r="I189" s="171"/>
      <c r="J189" s="171"/>
      <c r="K189" s="171">
        <f t="shared" si="29"/>
        <v>0</v>
      </c>
      <c r="L189" s="171"/>
      <c r="M189" s="171"/>
      <c r="N189" s="171"/>
      <c r="O189" s="171"/>
      <c r="P189" s="171"/>
    </row>
    <row r="190" ht="14.25" outlineLevel="1" spans="1:16">
      <c r="A190" s="169" t="s">
        <v>1574</v>
      </c>
      <c r="B190" s="170" t="s">
        <v>1575</v>
      </c>
      <c r="C190" s="171">
        <f t="shared" si="27"/>
        <v>7000</v>
      </c>
      <c r="D190" s="171">
        <f t="shared" si="28"/>
        <v>7000</v>
      </c>
      <c r="E190" s="171">
        <v>7000</v>
      </c>
      <c r="F190" s="171"/>
      <c r="G190" s="171"/>
      <c r="H190" s="171"/>
      <c r="I190" s="171"/>
      <c r="J190" s="171"/>
      <c r="K190" s="171">
        <f t="shared" si="29"/>
        <v>0</v>
      </c>
      <c r="L190" s="171"/>
      <c r="M190" s="171"/>
      <c r="N190" s="171"/>
      <c r="O190" s="171"/>
      <c r="P190" s="171"/>
    </row>
    <row r="191" s="6" customFormat="1" ht="20.1" customHeight="1" spans="1:16">
      <c r="A191" s="167"/>
      <c r="B191" s="165" t="s">
        <v>1576</v>
      </c>
      <c r="C191" s="168">
        <f>SUM(C192,C198,C205,C211,C217,C225,C230,C237,C245,C251,C256,C262,C268,C274,C281,C286)</f>
        <v>133113.382687</v>
      </c>
      <c r="D191" s="168">
        <f t="shared" ref="D191:P191" si="30">SUM(D192,D198,D205,D211,D217,D225,D230,D237,D245,D251,D256,D262,D268,D274,D281,D286)</f>
        <v>133113.382687</v>
      </c>
      <c r="E191" s="168">
        <f t="shared" si="30"/>
        <v>103373.382687</v>
      </c>
      <c r="F191" s="168">
        <f t="shared" si="30"/>
        <v>29740</v>
      </c>
      <c r="G191" s="168">
        <f t="shared" si="30"/>
        <v>0</v>
      </c>
      <c r="H191" s="168">
        <f t="shared" si="30"/>
        <v>0</v>
      </c>
      <c r="I191" s="168">
        <f t="shared" si="30"/>
        <v>29740</v>
      </c>
      <c r="J191" s="168">
        <f t="shared" si="30"/>
        <v>0</v>
      </c>
      <c r="K191" s="168">
        <f t="shared" si="30"/>
        <v>0</v>
      </c>
      <c r="L191" s="168">
        <f t="shared" si="30"/>
        <v>0</v>
      </c>
      <c r="M191" s="168">
        <f t="shared" si="30"/>
        <v>0</v>
      </c>
      <c r="N191" s="168">
        <f t="shared" si="30"/>
        <v>0</v>
      </c>
      <c r="O191" s="168">
        <f t="shared" si="30"/>
        <v>0</v>
      </c>
      <c r="P191" s="168">
        <f t="shared" si="30"/>
        <v>0</v>
      </c>
    </row>
    <row r="192" ht="14.25" outlineLevel="1" collapsed="1" spans="1:16">
      <c r="A192" s="169"/>
      <c r="B192" s="170" t="s">
        <v>1577</v>
      </c>
      <c r="C192" s="171">
        <f>SUM(C193:C197)</f>
        <v>2871.23843</v>
      </c>
      <c r="D192" s="171">
        <f t="shared" ref="D192:P192" si="31">SUM(D193:D197)</f>
        <v>2871.23843</v>
      </c>
      <c r="E192" s="171">
        <f t="shared" si="31"/>
        <v>1871.23843</v>
      </c>
      <c r="F192" s="171">
        <f t="shared" si="31"/>
        <v>1000</v>
      </c>
      <c r="G192" s="171">
        <f t="shared" si="31"/>
        <v>0</v>
      </c>
      <c r="H192" s="171">
        <f t="shared" si="31"/>
        <v>0</v>
      </c>
      <c r="I192" s="171">
        <f t="shared" si="31"/>
        <v>1000</v>
      </c>
      <c r="J192" s="171">
        <f t="shared" si="31"/>
        <v>0</v>
      </c>
      <c r="K192" s="171">
        <f t="shared" si="31"/>
        <v>0</v>
      </c>
      <c r="L192" s="171">
        <f t="shared" si="31"/>
        <v>0</v>
      </c>
      <c r="M192" s="171">
        <f t="shared" si="31"/>
        <v>0</v>
      </c>
      <c r="N192" s="171">
        <f t="shared" si="31"/>
        <v>0</v>
      </c>
      <c r="O192" s="171">
        <f t="shared" si="31"/>
        <v>0</v>
      </c>
      <c r="P192" s="171">
        <f t="shared" si="31"/>
        <v>0</v>
      </c>
    </row>
    <row r="193" ht="14.25" hidden="1" outlineLevel="2" spans="1:16">
      <c r="A193" s="169" t="s">
        <v>1578</v>
      </c>
      <c r="B193" s="170" t="s">
        <v>1579</v>
      </c>
      <c r="C193" s="171">
        <f t="shared" si="27"/>
        <v>2400.827963</v>
      </c>
      <c r="D193" s="171">
        <f t="shared" si="28"/>
        <v>2400.827963</v>
      </c>
      <c r="E193" s="171">
        <v>1400.827963</v>
      </c>
      <c r="F193" s="171">
        <v>1000</v>
      </c>
      <c r="G193" s="171"/>
      <c r="H193" s="171"/>
      <c r="I193" s="171">
        <v>1000</v>
      </c>
      <c r="J193" s="171"/>
      <c r="K193" s="171">
        <f t="shared" si="29"/>
        <v>0</v>
      </c>
      <c r="L193" s="171"/>
      <c r="M193" s="171"/>
      <c r="N193" s="171"/>
      <c r="O193" s="171"/>
      <c r="P193" s="171"/>
    </row>
    <row r="194" ht="14.25" hidden="1" outlineLevel="2" spans="1:16">
      <c r="A194" s="169" t="s">
        <v>1580</v>
      </c>
      <c r="B194" s="170" t="s">
        <v>1581</v>
      </c>
      <c r="C194" s="171">
        <f t="shared" si="27"/>
        <v>247.508396</v>
      </c>
      <c r="D194" s="171">
        <f t="shared" si="28"/>
        <v>247.508396</v>
      </c>
      <c r="E194" s="171">
        <v>247.508396</v>
      </c>
      <c r="F194" s="171"/>
      <c r="G194" s="171"/>
      <c r="H194" s="171"/>
      <c r="I194" s="171"/>
      <c r="J194" s="171"/>
      <c r="K194" s="171">
        <f t="shared" si="29"/>
        <v>0</v>
      </c>
      <c r="L194" s="171"/>
      <c r="M194" s="171"/>
      <c r="N194" s="171"/>
      <c r="O194" s="171"/>
      <c r="P194" s="171"/>
    </row>
    <row r="195" ht="14.25" hidden="1" outlineLevel="2" spans="1:16">
      <c r="A195" s="169" t="s">
        <v>1582</v>
      </c>
      <c r="B195" s="170" t="s">
        <v>1583</v>
      </c>
      <c r="C195" s="171">
        <f t="shared" si="27"/>
        <v>131.668258</v>
      </c>
      <c r="D195" s="171">
        <f t="shared" si="28"/>
        <v>131.668258</v>
      </c>
      <c r="E195" s="171">
        <v>131.668258</v>
      </c>
      <c r="F195" s="171"/>
      <c r="G195" s="171"/>
      <c r="H195" s="171"/>
      <c r="I195" s="171"/>
      <c r="J195" s="171"/>
      <c r="K195" s="171">
        <f t="shared" si="29"/>
        <v>0</v>
      </c>
      <c r="L195" s="171"/>
      <c r="M195" s="171"/>
      <c r="N195" s="171"/>
      <c r="O195" s="171"/>
      <c r="P195" s="171"/>
    </row>
    <row r="196" ht="14.25" hidden="1" outlineLevel="2" spans="1:16">
      <c r="A196" s="169" t="s">
        <v>1584</v>
      </c>
      <c r="B196" s="170" t="s">
        <v>1585</v>
      </c>
      <c r="C196" s="171">
        <f t="shared" si="27"/>
        <v>82.355018</v>
      </c>
      <c r="D196" s="171">
        <f t="shared" si="28"/>
        <v>82.355018</v>
      </c>
      <c r="E196" s="171">
        <v>82.355018</v>
      </c>
      <c r="F196" s="171"/>
      <c r="G196" s="171"/>
      <c r="H196" s="171"/>
      <c r="I196" s="171"/>
      <c r="J196" s="171"/>
      <c r="K196" s="171">
        <f t="shared" si="29"/>
        <v>0</v>
      </c>
      <c r="L196" s="171"/>
      <c r="M196" s="171"/>
      <c r="N196" s="171"/>
      <c r="O196" s="171"/>
      <c r="P196" s="171"/>
    </row>
    <row r="197" ht="14.25" hidden="1" outlineLevel="2" spans="1:16">
      <c r="A197" s="169" t="s">
        <v>1586</v>
      </c>
      <c r="B197" s="170" t="s">
        <v>1587</v>
      </c>
      <c r="C197" s="171">
        <f t="shared" si="27"/>
        <v>8.878795</v>
      </c>
      <c r="D197" s="171">
        <f t="shared" si="28"/>
        <v>8.878795</v>
      </c>
      <c r="E197" s="171">
        <v>8.878795</v>
      </c>
      <c r="F197" s="171"/>
      <c r="G197" s="171"/>
      <c r="H197" s="171"/>
      <c r="I197" s="171"/>
      <c r="J197" s="171"/>
      <c r="K197" s="171">
        <f t="shared" si="29"/>
        <v>0</v>
      </c>
      <c r="L197" s="171"/>
      <c r="M197" s="171"/>
      <c r="N197" s="171"/>
      <c r="O197" s="171"/>
      <c r="P197" s="171"/>
    </row>
    <row r="198" ht="14.25" outlineLevel="1" collapsed="1" spans="1:16">
      <c r="A198" s="169"/>
      <c r="B198" s="170" t="s">
        <v>1588</v>
      </c>
      <c r="C198" s="171">
        <f>SUM(C199:C204)</f>
        <v>19155.529749</v>
      </c>
      <c r="D198" s="171">
        <f t="shared" ref="D198:P198" si="32">SUM(D199:D204)</f>
        <v>19155.529749</v>
      </c>
      <c r="E198" s="171">
        <f t="shared" si="32"/>
        <v>9633.529749</v>
      </c>
      <c r="F198" s="171">
        <f t="shared" si="32"/>
        <v>9522</v>
      </c>
      <c r="G198" s="171">
        <f t="shared" si="32"/>
        <v>0</v>
      </c>
      <c r="H198" s="171">
        <f t="shared" si="32"/>
        <v>0</v>
      </c>
      <c r="I198" s="171">
        <f t="shared" si="32"/>
        <v>9522</v>
      </c>
      <c r="J198" s="171">
        <f t="shared" si="32"/>
        <v>0</v>
      </c>
      <c r="K198" s="171">
        <f t="shared" si="32"/>
        <v>0</v>
      </c>
      <c r="L198" s="171">
        <f t="shared" si="32"/>
        <v>0</v>
      </c>
      <c r="M198" s="171">
        <f t="shared" si="32"/>
        <v>0</v>
      </c>
      <c r="N198" s="171">
        <f t="shared" si="32"/>
        <v>0</v>
      </c>
      <c r="O198" s="171">
        <f t="shared" si="32"/>
        <v>0</v>
      </c>
      <c r="P198" s="171">
        <f t="shared" si="32"/>
        <v>0</v>
      </c>
    </row>
    <row r="199" ht="14.25" hidden="1" outlineLevel="2" spans="1:16">
      <c r="A199" s="169" t="s">
        <v>1589</v>
      </c>
      <c r="B199" s="170" t="s">
        <v>1590</v>
      </c>
      <c r="C199" s="171">
        <f t="shared" si="27"/>
        <v>17968.026941</v>
      </c>
      <c r="D199" s="171">
        <f t="shared" si="28"/>
        <v>17968.026941</v>
      </c>
      <c r="E199" s="171">
        <v>8446.026941</v>
      </c>
      <c r="F199" s="171">
        <v>9522</v>
      </c>
      <c r="G199" s="171"/>
      <c r="H199" s="171"/>
      <c r="I199" s="171">
        <v>9522</v>
      </c>
      <c r="J199" s="171"/>
      <c r="K199" s="171">
        <f t="shared" si="29"/>
        <v>0</v>
      </c>
      <c r="L199" s="171"/>
      <c r="M199" s="171"/>
      <c r="N199" s="171"/>
      <c r="O199" s="171"/>
      <c r="P199" s="171"/>
    </row>
    <row r="200" ht="14.25" hidden="1" outlineLevel="2" spans="1:16">
      <c r="A200" s="169" t="s">
        <v>1591</v>
      </c>
      <c r="B200" s="170" t="s">
        <v>1592</v>
      </c>
      <c r="C200" s="171">
        <f t="shared" si="27"/>
        <v>504.547217</v>
      </c>
      <c r="D200" s="171">
        <f t="shared" si="28"/>
        <v>504.547217</v>
      </c>
      <c r="E200" s="171">
        <v>504.547217</v>
      </c>
      <c r="F200" s="171"/>
      <c r="G200" s="171"/>
      <c r="H200" s="171"/>
      <c r="I200" s="171"/>
      <c r="J200" s="171"/>
      <c r="K200" s="171">
        <f t="shared" si="29"/>
        <v>0</v>
      </c>
      <c r="L200" s="171"/>
      <c r="M200" s="171"/>
      <c r="N200" s="171"/>
      <c r="O200" s="171"/>
      <c r="P200" s="171"/>
    </row>
    <row r="201" ht="14.25" hidden="1" outlineLevel="2" spans="1:16">
      <c r="A201" s="169" t="s">
        <v>1593</v>
      </c>
      <c r="B201" s="170" t="s">
        <v>1594</v>
      </c>
      <c r="C201" s="171">
        <f t="shared" si="27"/>
        <v>19.058056</v>
      </c>
      <c r="D201" s="171">
        <f t="shared" si="28"/>
        <v>19.058056</v>
      </c>
      <c r="E201" s="171">
        <v>19.058056</v>
      </c>
      <c r="F201" s="171"/>
      <c r="G201" s="171"/>
      <c r="H201" s="171"/>
      <c r="I201" s="171"/>
      <c r="J201" s="171"/>
      <c r="K201" s="171">
        <f t="shared" si="29"/>
        <v>0</v>
      </c>
      <c r="L201" s="171"/>
      <c r="M201" s="171"/>
      <c r="N201" s="171"/>
      <c r="O201" s="171"/>
      <c r="P201" s="171"/>
    </row>
    <row r="202" ht="14.25" hidden="1" outlineLevel="2" spans="1:16">
      <c r="A202" s="169" t="s">
        <v>1595</v>
      </c>
      <c r="B202" s="170" t="s">
        <v>1596</v>
      </c>
      <c r="C202" s="171">
        <f t="shared" si="27"/>
        <v>261.707959</v>
      </c>
      <c r="D202" s="171">
        <f t="shared" si="28"/>
        <v>261.707959</v>
      </c>
      <c r="E202" s="171">
        <v>261.707959</v>
      </c>
      <c r="F202" s="171"/>
      <c r="G202" s="171"/>
      <c r="H202" s="171"/>
      <c r="I202" s="171"/>
      <c r="J202" s="171"/>
      <c r="K202" s="171">
        <f t="shared" si="29"/>
        <v>0</v>
      </c>
      <c r="L202" s="171"/>
      <c r="M202" s="171"/>
      <c r="N202" s="171"/>
      <c r="O202" s="171"/>
      <c r="P202" s="171"/>
    </row>
    <row r="203" ht="14.25" hidden="1" outlineLevel="2" spans="1:16">
      <c r="A203" s="169" t="s">
        <v>1597</v>
      </c>
      <c r="B203" s="170" t="s">
        <v>1598</v>
      </c>
      <c r="C203" s="171">
        <f t="shared" si="27"/>
        <v>351.438392</v>
      </c>
      <c r="D203" s="171">
        <f t="shared" si="28"/>
        <v>351.438392</v>
      </c>
      <c r="E203" s="171">
        <v>351.438392</v>
      </c>
      <c r="F203" s="171"/>
      <c r="G203" s="171"/>
      <c r="H203" s="171"/>
      <c r="I203" s="171"/>
      <c r="J203" s="171"/>
      <c r="K203" s="171">
        <f t="shared" si="29"/>
        <v>0</v>
      </c>
      <c r="L203" s="171"/>
      <c r="M203" s="171"/>
      <c r="N203" s="171"/>
      <c r="O203" s="171"/>
      <c r="P203" s="171"/>
    </row>
    <row r="204" ht="14.25" hidden="1" outlineLevel="2" spans="1:16">
      <c r="A204" s="169" t="s">
        <v>1599</v>
      </c>
      <c r="B204" s="170" t="s">
        <v>1600</v>
      </c>
      <c r="C204" s="171">
        <f t="shared" si="27"/>
        <v>50.751184</v>
      </c>
      <c r="D204" s="171">
        <f t="shared" si="28"/>
        <v>50.751184</v>
      </c>
      <c r="E204" s="171">
        <v>50.751184</v>
      </c>
      <c r="F204" s="171"/>
      <c r="G204" s="171"/>
      <c r="H204" s="171"/>
      <c r="I204" s="171"/>
      <c r="J204" s="171"/>
      <c r="K204" s="171">
        <f t="shared" si="29"/>
        <v>0</v>
      </c>
      <c r="L204" s="171"/>
      <c r="M204" s="171"/>
      <c r="N204" s="171"/>
      <c r="O204" s="171"/>
      <c r="P204" s="171"/>
    </row>
    <row r="205" ht="14.25" outlineLevel="1" collapsed="1" spans="1:16">
      <c r="A205" s="169"/>
      <c r="B205" s="170" t="s">
        <v>1601</v>
      </c>
      <c r="C205" s="171">
        <f>SUM(C206:C210)</f>
        <v>9376.753732</v>
      </c>
      <c r="D205" s="171">
        <f t="shared" ref="D205:P205" si="33">SUM(D206:D210)</f>
        <v>9376.753732</v>
      </c>
      <c r="E205" s="171">
        <f t="shared" si="33"/>
        <v>7006.753732</v>
      </c>
      <c r="F205" s="171">
        <f t="shared" si="33"/>
        <v>2370</v>
      </c>
      <c r="G205" s="171">
        <f t="shared" si="33"/>
        <v>0</v>
      </c>
      <c r="H205" s="171">
        <f t="shared" si="33"/>
        <v>0</v>
      </c>
      <c r="I205" s="171">
        <f t="shared" si="33"/>
        <v>2370</v>
      </c>
      <c r="J205" s="171">
        <f t="shared" si="33"/>
        <v>0</v>
      </c>
      <c r="K205" s="171">
        <f t="shared" si="33"/>
        <v>0</v>
      </c>
      <c r="L205" s="171">
        <f t="shared" si="33"/>
        <v>0</v>
      </c>
      <c r="M205" s="171">
        <f t="shared" si="33"/>
        <v>0</v>
      </c>
      <c r="N205" s="171">
        <f t="shared" si="33"/>
        <v>0</v>
      </c>
      <c r="O205" s="171">
        <f t="shared" si="33"/>
        <v>0</v>
      </c>
      <c r="P205" s="171">
        <f t="shared" si="33"/>
        <v>0</v>
      </c>
    </row>
    <row r="206" ht="14.25" hidden="1" outlineLevel="2" spans="1:16">
      <c r="A206" s="169" t="s">
        <v>1602</v>
      </c>
      <c r="B206" s="170" t="s">
        <v>1603</v>
      </c>
      <c r="C206" s="171">
        <f t="shared" si="27"/>
        <v>9026.787437</v>
      </c>
      <c r="D206" s="171">
        <f t="shared" si="28"/>
        <v>9026.787437</v>
      </c>
      <c r="E206" s="171">
        <v>6656.787437</v>
      </c>
      <c r="F206" s="171">
        <v>2370</v>
      </c>
      <c r="G206" s="171"/>
      <c r="H206" s="171"/>
      <c r="I206" s="171">
        <v>2370</v>
      </c>
      <c r="J206" s="171"/>
      <c r="K206" s="171">
        <f t="shared" si="29"/>
        <v>0</v>
      </c>
      <c r="L206" s="171"/>
      <c r="M206" s="171"/>
      <c r="N206" s="171"/>
      <c r="O206" s="171"/>
      <c r="P206" s="171"/>
    </row>
    <row r="207" ht="14.25" hidden="1" outlineLevel="2" spans="1:16">
      <c r="A207" s="169" t="s">
        <v>1604</v>
      </c>
      <c r="B207" s="170" t="s">
        <v>1605</v>
      </c>
      <c r="C207" s="171">
        <f t="shared" si="27"/>
        <v>275.305773</v>
      </c>
      <c r="D207" s="171">
        <f t="shared" si="28"/>
        <v>275.305773</v>
      </c>
      <c r="E207" s="171">
        <v>275.305773</v>
      </c>
      <c r="F207" s="171"/>
      <c r="G207" s="171"/>
      <c r="H207" s="171"/>
      <c r="I207" s="171"/>
      <c r="J207" s="171"/>
      <c r="K207" s="171">
        <f t="shared" si="29"/>
        <v>0</v>
      </c>
      <c r="L207" s="171"/>
      <c r="M207" s="171"/>
      <c r="N207" s="171"/>
      <c r="O207" s="171"/>
      <c r="P207" s="171"/>
    </row>
    <row r="208" ht="14.25" hidden="1" outlineLevel="2" spans="1:16">
      <c r="A208" s="169" t="s">
        <v>1606</v>
      </c>
      <c r="B208" s="170" t="s">
        <v>1607</v>
      </c>
      <c r="C208" s="171">
        <f t="shared" si="27"/>
        <v>24.578714</v>
      </c>
      <c r="D208" s="171">
        <f t="shared" si="28"/>
        <v>24.578714</v>
      </c>
      <c r="E208" s="171">
        <v>24.578714</v>
      </c>
      <c r="F208" s="171"/>
      <c r="G208" s="171"/>
      <c r="H208" s="171"/>
      <c r="I208" s="171"/>
      <c r="J208" s="171"/>
      <c r="K208" s="171">
        <f t="shared" si="29"/>
        <v>0</v>
      </c>
      <c r="L208" s="171"/>
      <c r="M208" s="171"/>
      <c r="N208" s="171"/>
      <c r="O208" s="171"/>
      <c r="P208" s="171"/>
    </row>
    <row r="209" ht="14.25" hidden="1" outlineLevel="2" spans="1:16">
      <c r="A209" s="169" t="s">
        <v>1608</v>
      </c>
      <c r="B209" s="170" t="s">
        <v>1609</v>
      </c>
      <c r="C209" s="171">
        <f t="shared" si="27"/>
        <v>30.897258</v>
      </c>
      <c r="D209" s="171">
        <f t="shared" si="28"/>
        <v>30.897258</v>
      </c>
      <c r="E209" s="171">
        <v>30.897258</v>
      </c>
      <c r="F209" s="171"/>
      <c r="G209" s="171"/>
      <c r="H209" s="171"/>
      <c r="I209" s="171"/>
      <c r="J209" s="171"/>
      <c r="K209" s="171">
        <f t="shared" si="29"/>
        <v>0</v>
      </c>
      <c r="L209" s="171"/>
      <c r="M209" s="171"/>
      <c r="N209" s="171"/>
      <c r="O209" s="171"/>
      <c r="P209" s="171"/>
    </row>
    <row r="210" ht="14.25" hidden="1" outlineLevel="2" spans="1:16">
      <c r="A210" s="169" t="s">
        <v>1610</v>
      </c>
      <c r="B210" s="170" t="s">
        <v>1611</v>
      </c>
      <c r="C210" s="171">
        <f t="shared" si="27"/>
        <v>19.18455</v>
      </c>
      <c r="D210" s="171">
        <f t="shared" si="28"/>
        <v>19.18455</v>
      </c>
      <c r="E210" s="171">
        <v>19.18455</v>
      </c>
      <c r="F210" s="171"/>
      <c r="G210" s="171"/>
      <c r="H210" s="171"/>
      <c r="I210" s="171"/>
      <c r="J210" s="171"/>
      <c r="K210" s="171">
        <f t="shared" si="29"/>
        <v>0</v>
      </c>
      <c r="L210" s="171"/>
      <c r="M210" s="171"/>
      <c r="N210" s="171"/>
      <c r="O210" s="171"/>
      <c r="P210" s="171"/>
    </row>
    <row r="211" ht="14.25" outlineLevel="1" collapsed="1" spans="1:16">
      <c r="A211" s="169"/>
      <c r="B211" s="170" t="s">
        <v>1612</v>
      </c>
      <c r="C211" s="171">
        <f>SUM(C212:C216)</f>
        <v>3994.474009</v>
      </c>
      <c r="D211" s="171">
        <f t="shared" ref="D211:P211" si="34">SUM(D212:D216)</f>
        <v>3994.474009</v>
      </c>
      <c r="E211" s="171">
        <f t="shared" si="34"/>
        <v>2941.974009</v>
      </c>
      <c r="F211" s="171">
        <f t="shared" si="34"/>
        <v>1052.5</v>
      </c>
      <c r="G211" s="171">
        <f t="shared" si="34"/>
        <v>0</v>
      </c>
      <c r="H211" s="171">
        <f t="shared" si="34"/>
        <v>0</v>
      </c>
      <c r="I211" s="171">
        <f t="shared" si="34"/>
        <v>1052.5</v>
      </c>
      <c r="J211" s="171">
        <f t="shared" si="34"/>
        <v>0</v>
      </c>
      <c r="K211" s="171">
        <f t="shared" si="34"/>
        <v>0</v>
      </c>
      <c r="L211" s="171">
        <f t="shared" si="34"/>
        <v>0</v>
      </c>
      <c r="M211" s="171">
        <f t="shared" si="34"/>
        <v>0</v>
      </c>
      <c r="N211" s="171">
        <f t="shared" si="34"/>
        <v>0</v>
      </c>
      <c r="O211" s="171">
        <f t="shared" si="34"/>
        <v>0</v>
      </c>
      <c r="P211" s="171">
        <f t="shared" si="34"/>
        <v>0</v>
      </c>
    </row>
    <row r="212" ht="14.25" hidden="1" outlineLevel="2" spans="1:16">
      <c r="A212" s="169" t="s">
        <v>1613</v>
      </c>
      <c r="B212" s="170" t="s">
        <v>1614</v>
      </c>
      <c r="C212" s="171">
        <f t="shared" si="27"/>
        <v>3534.125581</v>
      </c>
      <c r="D212" s="171">
        <f t="shared" si="28"/>
        <v>3534.125581</v>
      </c>
      <c r="E212" s="171">
        <v>2481.625581</v>
      </c>
      <c r="F212" s="171">
        <v>1052.5</v>
      </c>
      <c r="G212" s="171"/>
      <c r="H212" s="171"/>
      <c r="I212" s="171">
        <v>1052.5</v>
      </c>
      <c r="J212" s="171"/>
      <c r="K212" s="171">
        <f t="shared" si="29"/>
        <v>0</v>
      </c>
      <c r="L212" s="171"/>
      <c r="M212" s="171"/>
      <c r="N212" s="171"/>
      <c r="O212" s="171"/>
      <c r="P212" s="171"/>
    </row>
    <row r="213" ht="14.25" hidden="1" outlineLevel="2" spans="1:16">
      <c r="A213" s="169" t="s">
        <v>1615</v>
      </c>
      <c r="B213" s="170" t="s">
        <v>1616</v>
      </c>
      <c r="C213" s="171">
        <f t="shared" si="27"/>
        <v>356.510476</v>
      </c>
      <c r="D213" s="171">
        <f t="shared" si="28"/>
        <v>356.510476</v>
      </c>
      <c r="E213" s="171">
        <v>356.510476</v>
      </c>
      <c r="F213" s="171"/>
      <c r="G213" s="171"/>
      <c r="H213" s="171"/>
      <c r="I213" s="171"/>
      <c r="J213" s="171"/>
      <c r="K213" s="171">
        <f t="shared" si="29"/>
        <v>0</v>
      </c>
      <c r="L213" s="171"/>
      <c r="M213" s="171"/>
      <c r="N213" s="171"/>
      <c r="O213" s="171"/>
      <c r="P213" s="171"/>
    </row>
    <row r="214" ht="14.25" hidden="1" outlineLevel="2" spans="1:16">
      <c r="A214" s="169" t="s">
        <v>1617</v>
      </c>
      <c r="B214" s="170" t="s">
        <v>1618</v>
      </c>
      <c r="C214" s="171">
        <f t="shared" si="27"/>
        <v>16.277859</v>
      </c>
      <c r="D214" s="171">
        <f t="shared" si="28"/>
        <v>16.277859</v>
      </c>
      <c r="E214" s="171">
        <v>16.277859</v>
      </c>
      <c r="F214" s="171"/>
      <c r="G214" s="171"/>
      <c r="H214" s="171"/>
      <c r="I214" s="171"/>
      <c r="J214" s="171"/>
      <c r="K214" s="171">
        <f t="shared" si="29"/>
        <v>0</v>
      </c>
      <c r="L214" s="171"/>
      <c r="M214" s="171"/>
      <c r="N214" s="171"/>
      <c r="O214" s="171"/>
      <c r="P214" s="171"/>
    </row>
    <row r="215" ht="14.25" hidden="1" outlineLevel="2" spans="1:16">
      <c r="A215" s="169" t="s">
        <v>1619</v>
      </c>
      <c r="B215" s="170" t="s">
        <v>1620</v>
      </c>
      <c r="C215" s="171">
        <f t="shared" si="27"/>
        <v>58.705111</v>
      </c>
      <c r="D215" s="171">
        <f t="shared" si="28"/>
        <v>58.705111</v>
      </c>
      <c r="E215" s="171">
        <v>58.705111</v>
      </c>
      <c r="F215" s="171"/>
      <c r="G215" s="171"/>
      <c r="H215" s="171"/>
      <c r="I215" s="171"/>
      <c r="J215" s="171"/>
      <c r="K215" s="171">
        <f t="shared" si="29"/>
        <v>0</v>
      </c>
      <c r="L215" s="171"/>
      <c r="M215" s="171"/>
      <c r="N215" s="171"/>
      <c r="O215" s="171"/>
      <c r="P215" s="171"/>
    </row>
    <row r="216" ht="14.25" hidden="1" outlineLevel="2" spans="1:16">
      <c r="A216" s="169" t="s">
        <v>1621</v>
      </c>
      <c r="B216" s="170" t="s">
        <v>1622</v>
      </c>
      <c r="C216" s="171">
        <f t="shared" si="27"/>
        <v>28.854982</v>
      </c>
      <c r="D216" s="171">
        <f t="shared" si="28"/>
        <v>28.854982</v>
      </c>
      <c r="E216" s="171">
        <v>28.854982</v>
      </c>
      <c r="F216" s="171"/>
      <c r="G216" s="171"/>
      <c r="H216" s="171"/>
      <c r="I216" s="171"/>
      <c r="J216" s="171"/>
      <c r="K216" s="171">
        <f t="shared" si="29"/>
        <v>0</v>
      </c>
      <c r="L216" s="171"/>
      <c r="M216" s="171"/>
      <c r="N216" s="171"/>
      <c r="O216" s="171"/>
      <c r="P216" s="171"/>
    </row>
    <row r="217" ht="14.25" outlineLevel="1" collapsed="1" spans="1:16">
      <c r="A217" s="169"/>
      <c r="B217" s="170" t="s">
        <v>1623</v>
      </c>
      <c r="C217" s="171">
        <f>SUM(C218:C224)</f>
        <v>12934.297175</v>
      </c>
      <c r="D217" s="171">
        <f t="shared" ref="D217:P217" si="35">SUM(D218:D224)</f>
        <v>12934.297175</v>
      </c>
      <c r="E217" s="171">
        <f t="shared" si="35"/>
        <v>5334.297175</v>
      </c>
      <c r="F217" s="171">
        <f t="shared" si="35"/>
        <v>7600</v>
      </c>
      <c r="G217" s="171">
        <f t="shared" si="35"/>
        <v>0</v>
      </c>
      <c r="H217" s="171">
        <f t="shared" si="35"/>
        <v>0</v>
      </c>
      <c r="I217" s="171">
        <f t="shared" si="35"/>
        <v>7600</v>
      </c>
      <c r="J217" s="171">
        <f t="shared" si="35"/>
        <v>0</v>
      </c>
      <c r="K217" s="171">
        <f t="shared" si="35"/>
        <v>0</v>
      </c>
      <c r="L217" s="171">
        <f t="shared" si="35"/>
        <v>0</v>
      </c>
      <c r="M217" s="171">
        <f t="shared" si="35"/>
        <v>0</v>
      </c>
      <c r="N217" s="171">
        <f t="shared" si="35"/>
        <v>0</v>
      </c>
      <c r="O217" s="171">
        <f t="shared" si="35"/>
        <v>0</v>
      </c>
      <c r="P217" s="171">
        <f t="shared" si="35"/>
        <v>0</v>
      </c>
    </row>
    <row r="218" ht="14.25" hidden="1" outlineLevel="2" spans="1:16">
      <c r="A218" s="169" t="s">
        <v>1624</v>
      </c>
      <c r="B218" s="170" t="s">
        <v>1625</v>
      </c>
      <c r="C218" s="171">
        <f t="shared" si="27"/>
        <v>12377.40321</v>
      </c>
      <c r="D218" s="171">
        <f t="shared" si="28"/>
        <v>12377.40321</v>
      </c>
      <c r="E218" s="171">
        <v>4777.40321</v>
      </c>
      <c r="F218" s="171">
        <v>7600</v>
      </c>
      <c r="G218" s="171"/>
      <c r="H218" s="171"/>
      <c r="I218" s="171">
        <v>7600</v>
      </c>
      <c r="J218" s="171"/>
      <c r="K218" s="171">
        <f t="shared" si="29"/>
        <v>0</v>
      </c>
      <c r="L218" s="171"/>
      <c r="M218" s="171"/>
      <c r="N218" s="171"/>
      <c r="O218" s="171"/>
      <c r="P218" s="171"/>
    </row>
    <row r="219" ht="14.25" hidden="1" outlineLevel="2" spans="1:16">
      <c r="A219" s="169" t="s">
        <v>1626</v>
      </c>
      <c r="B219" s="170" t="s">
        <v>1627</v>
      </c>
      <c r="C219" s="171">
        <f t="shared" si="27"/>
        <v>348.826435</v>
      </c>
      <c r="D219" s="171">
        <f t="shared" si="28"/>
        <v>348.826435</v>
      </c>
      <c r="E219" s="171">
        <v>348.826435</v>
      </c>
      <c r="F219" s="171"/>
      <c r="G219" s="171"/>
      <c r="H219" s="171"/>
      <c r="I219" s="171"/>
      <c r="J219" s="171"/>
      <c r="K219" s="171">
        <f t="shared" si="29"/>
        <v>0</v>
      </c>
      <c r="L219" s="171"/>
      <c r="M219" s="171"/>
      <c r="N219" s="171"/>
      <c r="O219" s="171"/>
      <c r="P219" s="171"/>
    </row>
    <row r="220" ht="14.25" hidden="1" outlineLevel="2" spans="1:16">
      <c r="A220" s="169" t="s">
        <v>1628</v>
      </c>
      <c r="B220" s="170" t="s">
        <v>1629</v>
      </c>
      <c r="C220" s="171">
        <f t="shared" si="27"/>
        <v>9.130138</v>
      </c>
      <c r="D220" s="171">
        <f t="shared" si="28"/>
        <v>9.130138</v>
      </c>
      <c r="E220" s="171">
        <v>9.130138</v>
      </c>
      <c r="F220" s="171"/>
      <c r="G220" s="171"/>
      <c r="H220" s="171"/>
      <c r="I220" s="171"/>
      <c r="J220" s="171"/>
      <c r="K220" s="171">
        <f t="shared" si="29"/>
        <v>0</v>
      </c>
      <c r="L220" s="171"/>
      <c r="M220" s="171"/>
      <c r="N220" s="171"/>
      <c r="O220" s="171"/>
      <c r="P220" s="171"/>
    </row>
    <row r="221" ht="14.25" hidden="1" outlineLevel="2" spans="1:16">
      <c r="A221" s="169" t="s">
        <v>1630</v>
      </c>
      <c r="B221" s="170" t="s">
        <v>1631</v>
      </c>
      <c r="C221" s="171">
        <f t="shared" si="27"/>
        <v>31.038474</v>
      </c>
      <c r="D221" s="171">
        <f t="shared" si="28"/>
        <v>31.038474</v>
      </c>
      <c r="E221" s="171">
        <v>31.038474</v>
      </c>
      <c r="F221" s="171"/>
      <c r="G221" s="171"/>
      <c r="H221" s="171"/>
      <c r="I221" s="171"/>
      <c r="J221" s="171"/>
      <c r="K221" s="171">
        <f t="shared" si="29"/>
        <v>0</v>
      </c>
      <c r="L221" s="171"/>
      <c r="M221" s="171"/>
      <c r="N221" s="171"/>
      <c r="O221" s="171"/>
      <c r="P221" s="171"/>
    </row>
    <row r="222" ht="14.25" hidden="1" outlineLevel="2" spans="1:16">
      <c r="A222" s="169" t="s">
        <v>1632</v>
      </c>
      <c r="B222" s="170" t="s">
        <v>1633</v>
      </c>
      <c r="C222" s="171">
        <f t="shared" si="27"/>
        <v>51.688211</v>
      </c>
      <c r="D222" s="171">
        <f t="shared" si="28"/>
        <v>51.688211</v>
      </c>
      <c r="E222" s="171">
        <v>51.688211</v>
      </c>
      <c r="F222" s="171"/>
      <c r="G222" s="171"/>
      <c r="H222" s="171"/>
      <c r="I222" s="171"/>
      <c r="J222" s="171"/>
      <c r="K222" s="171">
        <f t="shared" si="29"/>
        <v>0</v>
      </c>
      <c r="L222" s="171"/>
      <c r="M222" s="171"/>
      <c r="N222" s="171"/>
      <c r="O222" s="171"/>
      <c r="P222" s="171"/>
    </row>
    <row r="223" ht="14.25" hidden="1" outlineLevel="2" spans="1:16">
      <c r="A223" s="169" t="s">
        <v>1634</v>
      </c>
      <c r="B223" s="170" t="s">
        <v>1635</v>
      </c>
      <c r="C223" s="171">
        <f t="shared" si="27"/>
        <v>96.832083</v>
      </c>
      <c r="D223" s="171">
        <f t="shared" si="28"/>
        <v>96.832083</v>
      </c>
      <c r="E223" s="171">
        <v>96.832083</v>
      </c>
      <c r="F223" s="171"/>
      <c r="G223" s="171"/>
      <c r="H223" s="171"/>
      <c r="I223" s="171"/>
      <c r="J223" s="171"/>
      <c r="K223" s="171">
        <f t="shared" si="29"/>
        <v>0</v>
      </c>
      <c r="L223" s="171"/>
      <c r="M223" s="171"/>
      <c r="N223" s="171"/>
      <c r="O223" s="171"/>
      <c r="P223" s="171"/>
    </row>
    <row r="224" ht="14.25" hidden="1" outlineLevel="2" spans="1:16">
      <c r="A224" s="169" t="s">
        <v>1636</v>
      </c>
      <c r="B224" s="170" t="s">
        <v>1637</v>
      </c>
      <c r="C224" s="171">
        <f t="shared" si="27"/>
        <v>19.378624</v>
      </c>
      <c r="D224" s="171">
        <f t="shared" si="28"/>
        <v>19.378624</v>
      </c>
      <c r="E224" s="171">
        <v>19.378624</v>
      </c>
      <c r="F224" s="171"/>
      <c r="G224" s="171"/>
      <c r="H224" s="171"/>
      <c r="I224" s="171"/>
      <c r="J224" s="171"/>
      <c r="K224" s="171">
        <f t="shared" si="29"/>
        <v>0</v>
      </c>
      <c r="L224" s="171"/>
      <c r="M224" s="171"/>
      <c r="N224" s="171"/>
      <c r="O224" s="171"/>
      <c r="P224" s="171"/>
    </row>
    <row r="225" ht="14.25" outlineLevel="1" collapsed="1" spans="1:16">
      <c r="A225" s="169"/>
      <c r="B225" s="170" t="s">
        <v>1638</v>
      </c>
      <c r="C225" s="171">
        <f>SUM(C226:C229)</f>
        <v>2193.476484</v>
      </c>
      <c r="D225" s="171">
        <f t="shared" ref="D225:P225" si="36">SUM(D226:D229)</f>
        <v>2193.476484</v>
      </c>
      <c r="E225" s="171">
        <f t="shared" si="36"/>
        <v>2093.476484</v>
      </c>
      <c r="F225" s="171">
        <f t="shared" si="36"/>
        <v>100</v>
      </c>
      <c r="G225" s="171">
        <f t="shared" si="36"/>
        <v>0</v>
      </c>
      <c r="H225" s="171">
        <f t="shared" si="36"/>
        <v>0</v>
      </c>
      <c r="I225" s="171">
        <f t="shared" si="36"/>
        <v>100</v>
      </c>
      <c r="J225" s="171">
        <f t="shared" si="36"/>
        <v>0</v>
      </c>
      <c r="K225" s="171">
        <f t="shared" si="36"/>
        <v>0</v>
      </c>
      <c r="L225" s="171">
        <f t="shared" si="36"/>
        <v>0</v>
      </c>
      <c r="M225" s="171">
        <f t="shared" si="36"/>
        <v>0</v>
      </c>
      <c r="N225" s="171">
        <f t="shared" si="36"/>
        <v>0</v>
      </c>
      <c r="O225" s="171">
        <f t="shared" si="36"/>
        <v>0</v>
      </c>
      <c r="P225" s="171">
        <f t="shared" si="36"/>
        <v>0</v>
      </c>
    </row>
    <row r="226" ht="14.25" hidden="1" outlineLevel="2" spans="1:16">
      <c r="A226" s="169" t="s">
        <v>1639</v>
      </c>
      <c r="B226" s="170" t="s">
        <v>1640</v>
      </c>
      <c r="C226" s="171">
        <f t="shared" si="27"/>
        <v>1941.855304</v>
      </c>
      <c r="D226" s="171">
        <f t="shared" si="28"/>
        <v>1941.855304</v>
      </c>
      <c r="E226" s="171">
        <v>1841.855304</v>
      </c>
      <c r="F226" s="171">
        <v>100</v>
      </c>
      <c r="G226" s="171"/>
      <c r="H226" s="171"/>
      <c r="I226" s="171">
        <v>100</v>
      </c>
      <c r="J226" s="171"/>
      <c r="K226" s="171">
        <f t="shared" si="29"/>
        <v>0</v>
      </c>
      <c r="L226" s="171"/>
      <c r="M226" s="171"/>
      <c r="N226" s="171"/>
      <c r="O226" s="171"/>
      <c r="P226" s="171"/>
    </row>
    <row r="227" ht="14.25" hidden="1" outlineLevel="2" spans="1:16">
      <c r="A227" s="169" t="s">
        <v>1641</v>
      </c>
      <c r="B227" s="170" t="s">
        <v>1642</v>
      </c>
      <c r="C227" s="171">
        <f t="shared" si="27"/>
        <v>204.19658</v>
      </c>
      <c r="D227" s="171">
        <f t="shared" si="28"/>
        <v>204.19658</v>
      </c>
      <c r="E227" s="171">
        <v>204.19658</v>
      </c>
      <c r="F227" s="171"/>
      <c r="G227" s="171"/>
      <c r="H227" s="171"/>
      <c r="I227" s="171"/>
      <c r="J227" s="171"/>
      <c r="K227" s="171">
        <f t="shared" si="29"/>
        <v>0</v>
      </c>
      <c r="L227" s="171"/>
      <c r="M227" s="171"/>
      <c r="N227" s="171"/>
      <c r="O227" s="171"/>
      <c r="P227" s="171"/>
    </row>
    <row r="228" ht="14.25" hidden="1" outlineLevel="2" spans="1:16">
      <c r="A228" s="169" t="s">
        <v>1643</v>
      </c>
      <c r="B228" s="170" t="s">
        <v>1644</v>
      </c>
      <c r="C228" s="171">
        <f t="shared" si="27"/>
        <v>28.948765</v>
      </c>
      <c r="D228" s="171">
        <f t="shared" si="28"/>
        <v>28.948765</v>
      </c>
      <c r="E228" s="171">
        <v>28.948765</v>
      </c>
      <c r="F228" s="171"/>
      <c r="G228" s="171"/>
      <c r="H228" s="171"/>
      <c r="I228" s="171"/>
      <c r="J228" s="171"/>
      <c r="K228" s="171">
        <f t="shared" si="29"/>
        <v>0</v>
      </c>
      <c r="L228" s="171"/>
      <c r="M228" s="171"/>
      <c r="N228" s="171"/>
      <c r="O228" s="171"/>
      <c r="P228" s="171"/>
    </row>
    <row r="229" ht="14.25" hidden="1" outlineLevel="2" spans="1:16">
      <c r="A229" s="169" t="s">
        <v>1645</v>
      </c>
      <c r="B229" s="170" t="s">
        <v>1646</v>
      </c>
      <c r="C229" s="171">
        <f t="shared" si="27"/>
        <v>18.475835</v>
      </c>
      <c r="D229" s="171">
        <f t="shared" si="28"/>
        <v>18.475835</v>
      </c>
      <c r="E229" s="171">
        <v>18.475835</v>
      </c>
      <c r="F229" s="171"/>
      <c r="G229" s="171"/>
      <c r="H229" s="171"/>
      <c r="I229" s="171"/>
      <c r="J229" s="171"/>
      <c r="K229" s="171">
        <f t="shared" si="29"/>
        <v>0</v>
      </c>
      <c r="L229" s="171"/>
      <c r="M229" s="171"/>
      <c r="N229" s="171"/>
      <c r="O229" s="171"/>
      <c r="P229" s="171"/>
    </row>
    <row r="230" ht="14.25" outlineLevel="1" collapsed="1" spans="1:16">
      <c r="A230" s="169"/>
      <c r="B230" s="170" t="s">
        <v>1647</v>
      </c>
      <c r="C230" s="171">
        <f>SUM(C231:C236)</f>
        <v>10191.548341</v>
      </c>
      <c r="D230" s="171">
        <f t="shared" ref="D230:P230" si="37">SUM(D231:D236)</f>
        <v>10191.548341</v>
      </c>
      <c r="E230" s="171">
        <f t="shared" si="37"/>
        <v>4966.548341</v>
      </c>
      <c r="F230" s="171">
        <f t="shared" si="37"/>
        <v>5225</v>
      </c>
      <c r="G230" s="171">
        <f t="shared" si="37"/>
        <v>0</v>
      </c>
      <c r="H230" s="171">
        <f t="shared" si="37"/>
        <v>0</v>
      </c>
      <c r="I230" s="171">
        <f t="shared" si="37"/>
        <v>5225</v>
      </c>
      <c r="J230" s="171">
        <f t="shared" si="37"/>
        <v>0</v>
      </c>
      <c r="K230" s="171">
        <f t="shared" si="37"/>
        <v>0</v>
      </c>
      <c r="L230" s="171">
        <f t="shared" si="37"/>
        <v>0</v>
      </c>
      <c r="M230" s="171">
        <f t="shared" si="37"/>
        <v>0</v>
      </c>
      <c r="N230" s="171">
        <f t="shared" si="37"/>
        <v>0</v>
      </c>
      <c r="O230" s="171">
        <f t="shared" si="37"/>
        <v>0</v>
      </c>
      <c r="P230" s="171">
        <f t="shared" si="37"/>
        <v>0</v>
      </c>
    </row>
    <row r="231" ht="14.25" hidden="1" outlineLevel="2" spans="1:16">
      <c r="A231" s="169" t="s">
        <v>1648</v>
      </c>
      <c r="B231" s="170" t="s">
        <v>1649</v>
      </c>
      <c r="C231" s="171">
        <f t="shared" si="27"/>
        <v>9718.183386</v>
      </c>
      <c r="D231" s="171">
        <f t="shared" si="28"/>
        <v>9718.183386</v>
      </c>
      <c r="E231" s="171">
        <v>4518.183386</v>
      </c>
      <c r="F231" s="171">
        <v>5200</v>
      </c>
      <c r="G231" s="171"/>
      <c r="H231" s="171"/>
      <c r="I231" s="171">
        <v>5200</v>
      </c>
      <c r="J231" s="171"/>
      <c r="K231" s="171">
        <f t="shared" si="29"/>
        <v>0</v>
      </c>
      <c r="L231" s="171"/>
      <c r="M231" s="171"/>
      <c r="N231" s="171"/>
      <c r="O231" s="171"/>
      <c r="P231" s="171"/>
    </row>
    <row r="232" ht="14.25" hidden="1" outlineLevel="2" spans="1:16">
      <c r="A232" s="169" t="s">
        <v>1650</v>
      </c>
      <c r="B232" s="170" t="s">
        <v>1651</v>
      </c>
      <c r="C232" s="171">
        <f t="shared" si="27"/>
        <v>226.357293</v>
      </c>
      <c r="D232" s="171">
        <f t="shared" si="28"/>
        <v>226.357293</v>
      </c>
      <c r="E232" s="171">
        <v>226.357293</v>
      </c>
      <c r="F232" s="171"/>
      <c r="G232" s="171"/>
      <c r="H232" s="171"/>
      <c r="I232" s="171"/>
      <c r="J232" s="171"/>
      <c r="K232" s="171">
        <f t="shared" si="29"/>
        <v>0</v>
      </c>
      <c r="L232" s="171"/>
      <c r="M232" s="171"/>
      <c r="N232" s="171"/>
      <c r="O232" s="171"/>
      <c r="P232" s="171"/>
    </row>
    <row r="233" ht="14.25" hidden="1" outlineLevel="2" spans="1:16">
      <c r="A233" s="169" t="s">
        <v>1652</v>
      </c>
      <c r="B233" s="170" t="s">
        <v>1653</v>
      </c>
      <c r="C233" s="171">
        <f t="shared" si="27"/>
        <v>38.909734</v>
      </c>
      <c r="D233" s="171">
        <f t="shared" si="28"/>
        <v>38.909734</v>
      </c>
      <c r="E233" s="171">
        <v>38.909734</v>
      </c>
      <c r="F233" s="171"/>
      <c r="G233" s="171"/>
      <c r="H233" s="171"/>
      <c r="I233" s="171"/>
      <c r="J233" s="171"/>
      <c r="K233" s="171">
        <f t="shared" si="29"/>
        <v>0</v>
      </c>
      <c r="L233" s="171"/>
      <c r="M233" s="171"/>
      <c r="N233" s="171"/>
      <c r="O233" s="171"/>
      <c r="P233" s="171"/>
    </row>
    <row r="234" ht="14.25" hidden="1" outlineLevel="2" spans="1:16">
      <c r="A234" s="169" t="s">
        <v>1654</v>
      </c>
      <c r="B234" s="170" t="s">
        <v>1655</v>
      </c>
      <c r="C234" s="171">
        <f t="shared" si="27"/>
        <v>40.543202</v>
      </c>
      <c r="D234" s="171">
        <f t="shared" si="28"/>
        <v>40.543202</v>
      </c>
      <c r="E234" s="171">
        <v>40.543202</v>
      </c>
      <c r="F234" s="171"/>
      <c r="G234" s="171"/>
      <c r="H234" s="171"/>
      <c r="I234" s="171"/>
      <c r="J234" s="171"/>
      <c r="K234" s="171">
        <f t="shared" si="29"/>
        <v>0</v>
      </c>
      <c r="L234" s="171"/>
      <c r="M234" s="171"/>
      <c r="N234" s="171"/>
      <c r="O234" s="171"/>
      <c r="P234" s="171"/>
    </row>
    <row r="235" ht="14.25" hidden="1" outlineLevel="2" spans="1:16">
      <c r="A235" s="169" t="s">
        <v>1656</v>
      </c>
      <c r="B235" s="170" t="s">
        <v>1657</v>
      </c>
      <c r="C235" s="171">
        <f t="shared" si="27"/>
        <v>148.522662</v>
      </c>
      <c r="D235" s="171">
        <f t="shared" si="28"/>
        <v>148.522662</v>
      </c>
      <c r="E235" s="171">
        <v>123.522662</v>
      </c>
      <c r="F235" s="171">
        <v>25</v>
      </c>
      <c r="G235" s="171"/>
      <c r="H235" s="171"/>
      <c r="I235" s="171">
        <v>25</v>
      </c>
      <c r="J235" s="171"/>
      <c r="K235" s="171">
        <f t="shared" si="29"/>
        <v>0</v>
      </c>
      <c r="L235" s="171"/>
      <c r="M235" s="171"/>
      <c r="N235" s="171"/>
      <c r="O235" s="171"/>
      <c r="P235" s="171"/>
    </row>
    <row r="236" ht="14.25" hidden="1" outlineLevel="2" spans="1:16">
      <c r="A236" s="169" t="s">
        <v>1658</v>
      </c>
      <c r="B236" s="170" t="s">
        <v>1659</v>
      </c>
      <c r="C236" s="171">
        <f t="shared" si="27"/>
        <v>19.032064</v>
      </c>
      <c r="D236" s="171">
        <f t="shared" si="28"/>
        <v>19.032064</v>
      </c>
      <c r="E236" s="171">
        <v>19.032064</v>
      </c>
      <c r="F236" s="171"/>
      <c r="G236" s="171"/>
      <c r="H236" s="171"/>
      <c r="I236" s="171"/>
      <c r="J236" s="171"/>
      <c r="K236" s="171">
        <f t="shared" si="29"/>
        <v>0</v>
      </c>
      <c r="L236" s="171"/>
      <c r="M236" s="171"/>
      <c r="N236" s="171"/>
      <c r="O236" s="171"/>
      <c r="P236" s="171"/>
    </row>
    <row r="237" ht="14.25" outlineLevel="1" collapsed="1" spans="1:16">
      <c r="A237" s="169"/>
      <c r="B237" s="170" t="s">
        <v>1660</v>
      </c>
      <c r="C237" s="171">
        <f>SUM(C238:C244)</f>
        <v>3593.339662</v>
      </c>
      <c r="D237" s="171">
        <f t="shared" ref="D237:P237" si="38">SUM(D238:D244)</f>
        <v>3593.339662</v>
      </c>
      <c r="E237" s="171">
        <f t="shared" si="38"/>
        <v>3331.339662</v>
      </c>
      <c r="F237" s="171">
        <f t="shared" si="38"/>
        <v>262</v>
      </c>
      <c r="G237" s="171">
        <f t="shared" si="38"/>
        <v>0</v>
      </c>
      <c r="H237" s="171">
        <f t="shared" si="38"/>
        <v>0</v>
      </c>
      <c r="I237" s="171">
        <f t="shared" si="38"/>
        <v>262</v>
      </c>
      <c r="J237" s="171">
        <f t="shared" si="38"/>
        <v>0</v>
      </c>
      <c r="K237" s="171">
        <f t="shared" si="38"/>
        <v>0</v>
      </c>
      <c r="L237" s="171">
        <f t="shared" si="38"/>
        <v>0</v>
      </c>
      <c r="M237" s="171">
        <f t="shared" si="38"/>
        <v>0</v>
      </c>
      <c r="N237" s="171">
        <f t="shared" si="38"/>
        <v>0</v>
      </c>
      <c r="O237" s="171">
        <f t="shared" si="38"/>
        <v>0</v>
      </c>
      <c r="P237" s="171">
        <f t="shared" si="38"/>
        <v>0</v>
      </c>
    </row>
    <row r="238" ht="14.25" hidden="1" outlineLevel="2" spans="1:16">
      <c r="A238" s="169" t="s">
        <v>1661</v>
      </c>
      <c r="B238" s="170" t="s">
        <v>1662</v>
      </c>
      <c r="C238" s="171">
        <f t="shared" si="27"/>
        <v>3139.423709</v>
      </c>
      <c r="D238" s="171">
        <f t="shared" si="28"/>
        <v>3139.423709</v>
      </c>
      <c r="E238" s="171">
        <v>2877.423709</v>
      </c>
      <c r="F238" s="171">
        <v>262</v>
      </c>
      <c r="G238" s="171"/>
      <c r="H238" s="171"/>
      <c r="I238" s="171">
        <v>262</v>
      </c>
      <c r="J238" s="171"/>
      <c r="K238" s="171">
        <f t="shared" si="29"/>
        <v>0</v>
      </c>
      <c r="L238" s="171"/>
      <c r="M238" s="171"/>
      <c r="N238" s="171"/>
      <c r="O238" s="171"/>
      <c r="P238" s="171"/>
    </row>
    <row r="239" ht="14.25" hidden="1" outlineLevel="2" spans="1:16">
      <c r="A239" s="169" t="s">
        <v>1663</v>
      </c>
      <c r="B239" s="170" t="s">
        <v>1664</v>
      </c>
      <c r="C239" s="171">
        <f t="shared" si="27"/>
        <v>279.285735</v>
      </c>
      <c r="D239" s="171">
        <f t="shared" si="28"/>
        <v>279.285735</v>
      </c>
      <c r="E239" s="171">
        <v>279.285735</v>
      </c>
      <c r="F239" s="171"/>
      <c r="G239" s="171"/>
      <c r="H239" s="171"/>
      <c r="I239" s="171"/>
      <c r="J239" s="171"/>
      <c r="K239" s="171">
        <f t="shared" si="29"/>
        <v>0</v>
      </c>
      <c r="L239" s="171"/>
      <c r="M239" s="171"/>
      <c r="N239" s="171"/>
      <c r="O239" s="171"/>
      <c r="P239" s="171"/>
    </row>
    <row r="240" ht="14.25" hidden="1" outlineLevel="2" spans="1:16">
      <c r="A240" s="169" t="s">
        <v>1665</v>
      </c>
      <c r="B240" s="170" t="s">
        <v>1666</v>
      </c>
      <c r="C240" s="171">
        <f t="shared" si="27"/>
        <v>64.002896</v>
      </c>
      <c r="D240" s="171">
        <f t="shared" si="28"/>
        <v>64.002896</v>
      </c>
      <c r="E240" s="171">
        <v>64.002896</v>
      </c>
      <c r="F240" s="171"/>
      <c r="G240" s="171"/>
      <c r="H240" s="171"/>
      <c r="I240" s="171"/>
      <c r="J240" s="171"/>
      <c r="K240" s="171">
        <f t="shared" si="29"/>
        <v>0</v>
      </c>
      <c r="L240" s="171"/>
      <c r="M240" s="171"/>
      <c r="N240" s="171"/>
      <c r="O240" s="171"/>
      <c r="P240" s="171"/>
    </row>
    <row r="241" ht="14.25" hidden="1" outlineLevel="2" spans="1:16">
      <c r="A241" s="169" t="s">
        <v>1667</v>
      </c>
      <c r="B241" s="170" t="s">
        <v>1668</v>
      </c>
      <c r="C241" s="171">
        <f t="shared" si="27"/>
        <v>9.769021</v>
      </c>
      <c r="D241" s="171">
        <f t="shared" si="28"/>
        <v>9.769021</v>
      </c>
      <c r="E241" s="171">
        <v>9.769021</v>
      </c>
      <c r="F241" s="171"/>
      <c r="G241" s="171"/>
      <c r="H241" s="171"/>
      <c r="I241" s="171"/>
      <c r="J241" s="171"/>
      <c r="K241" s="171">
        <f t="shared" si="29"/>
        <v>0</v>
      </c>
      <c r="L241" s="171"/>
      <c r="M241" s="171"/>
      <c r="N241" s="171"/>
      <c r="O241" s="171"/>
      <c r="P241" s="171"/>
    </row>
    <row r="242" ht="14.25" hidden="1" outlineLevel="2" spans="1:16">
      <c r="A242" s="169" t="s">
        <v>1669</v>
      </c>
      <c r="B242" s="170" t="s">
        <v>1670</v>
      </c>
      <c r="C242" s="171">
        <f t="shared" si="27"/>
        <v>21.38177</v>
      </c>
      <c r="D242" s="171">
        <f t="shared" si="28"/>
        <v>21.38177</v>
      </c>
      <c r="E242" s="171">
        <v>21.38177</v>
      </c>
      <c r="F242" s="171"/>
      <c r="G242" s="171"/>
      <c r="H242" s="171"/>
      <c r="I242" s="171"/>
      <c r="J242" s="171"/>
      <c r="K242" s="171">
        <f t="shared" si="29"/>
        <v>0</v>
      </c>
      <c r="L242" s="171"/>
      <c r="M242" s="171"/>
      <c r="N242" s="171"/>
      <c r="O242" s="171"/>
      <c r="P242" s="171"/>
    </row>
    <row r="243" ht="14.25" hidden="1" outlineLevel="2" spans="1:16">
      <c r="A243" s="169" t="s">
        <v>1671</v>
      </c>
      <c r="B243" s="170" t="s">
        <v>1672</v>
      </c>
      <c r="C243" s="171">
        <f t="shared" si="27"/>
        <v>20.056149</v>
      </c>
      <c r="D243" s="171">
        <f t="shared" si="28"/>
        <v>20.056149</v>
      </c>
      <c r="E243" s="171">
        <v>20.056149</v>
      </c>
      <c r="F243" s="171"/>
      <c r="G243" s="171"/>
      <c r="H243" s="171"/>
      <c r="I243" s="171"/>
      <c r="J243" s="171"/>
      <c r="K243" s="171">
        <f t="shared" si="29"/>
        <v>0</v>
      </c>
      <c r="L243" s="171"/>
      <c r="M243" s="171"/>
      <c r="N243" s="171"/>
      <c r="O243" s="171"/>
      <c r="P243" s="171"/>
    </row>
    <row r="244" ht="14.25" hidden="1" outlineLevel="2" spans="1:16">
      <c r="A244" s="169" t="s">
        <v>1673</v>
      </c>
      <c r="B244" s="170" t="s">
        <v>1674</v>
      </c>
      <c r="C244" s="171">
        <f t="shared" si="27"/>
        <v>59.420382</v>
      </c>
      <c r="D244" s="171">
        <f t="shared" si="28"/>
        <v>59.420382</v>
      </c>
      <c r="E244" s="171">
        <v>59.420382</v>
      </c>
      <c r="F244" s="171"/>
      <c r="G244" s="171"/>
      <c r="H244" s="171"/>
      <c r="I244" s="171"/>
      <c r="J244" s="171"/>
      <c r="K244" s="171">
        <f t="shared" si="29"/>
        <v>0</v>
      </c>
      <c r="L244" s="171"/>
      <c r="M244" s="171"/>
      <c r="N244" s="171"/>
      <c r="O244" s="171"/>
      <c r="P244" s="171"/>
    </row>
    <row r="245" ht="14.25" outlineLevel="1" collapsed="1" spans="1:16">
      <c r="A245" s="169"/>
      <c r="B245" s="170" t="s">
        <v>1675</v>
      </c>
      <c r="C245" s="171">
        <f>SUM(C246:C250)</f>
        <v>2478.875183</v>
      </c>
      <c r="D245" s="171">
        <f t="shared" ref="D245:P245" si="39">SUM(D246:D250)</f>
        <v>2478.875183</v>
      </c>
      <c r="E245" s="171">
        <f t="shared" si="39"/>
        <v>2198.875183</v>
      </c>
      <c r="F245" s="171">
        <f t="shared" si="39"/>
        <v>280</v>
      </c>
      <c r="G245" s="171">
        <f t="shared" si="39"/>
        <v>0</v>
      </c>
      <c r="H245" s="171">
        <f t="shared" si="39"/>
        <v>0</v>
      </c>
      <c r="I245" s="171">
        <f t="shared" si="39"/>
        <v>280</v>
      </c>
      <c r="J245" s="171">
        <f t="shared" si="39"/>
        <v>0</v>
      </c>
      <c r="K245" s="171">
        <f t="shared" si="39"/>
        <v>0</v>
      </c>
      <c r="L245" s="171">
        <f t="shared" si="39"/>
        <v>0</v>
      </c>
      <c r="M245" s="171">
        <f t="shared" si="39"/>
        <v>0</v>
      </c>
      <c r="N245" s="171">
        <f t="shared" si="39"/>
        <v>0</v>
      </c>
      <c r="O245" s="171">
        <f t="shared" si="39"/>
        <v>0</v>
      </c>
      <c r="P245" s="171">
        <f t="shared" si="39"/>
        <v>0</v>
      </c>
    </row>
    <row r="246" ht="14.25" hidden="1" outlineLevel="2" spans="1:16">
      <c r="A246" s="169" t="s">
        <v>1676</v>
      </c>
      <c r="B246" s="170" t="s">
        <v>1677</v>
      </c>
      <c r="C246" s="171">
        <f t="shared" si="27"/>
        <v>2163.11691</v>
      </c>
      <c r="D246" s="171">
        <f t="shared" si="28"/>
        <v>2163.11691</v>
      </c>
      <c r="E246" s="171">
        <v>1883.11691</v>
      </c>
      <c r="F246" s="171">
        <v>280</v>
      </c>
      <c r="G246" s="171"/>
      <c r="H246" s="171"/>
      <c r="I246" s="171">
        <v>280</v>
      </c>
      <c r="J246" s="171"/>
      <c r="K246" s="171">
        <f t="shared" si="29"/>
        <v>0</v>
      </c>
      <c r="L246" s="171"/>
      <c r="M246" s="171"/>
      <c r="N246" s="171"/>
      <c r="O246" s="171"/>
      <c r="P246" s="171"/>
    </row>
    <row r="247" ht="14.25" hidden="1" outlineLevel="2" spans="1:16">
      <c r="A247" s="169" t="s">
        <v>1678</v>
      </c>
      <c r="B247" s="170" t="s">
        <v>1679</v>
      </c>
      <c r="C247" s="171">
        <f t="shared" si="27"/>
        <v>260.407486</v>
      </c>
      <c r="D247" s="171">
        <f t="shared" si="28"/>
        <v>260.407486</v>
      </c>
      <c r="E247" s="171">
        <v>260.407486</v>
      </c>
      <c r="F247" s="171"/>
      <c r="G247" s="171"/>
      <c r="H247" s="171"/>
      <c r="I247" s="171"/>
      <c r="J247" s="171"/>
      <c r="K247" s="171">
        <f t="shared" si="29"/>
        <v>0</v>
      </c>
      <c r="L247" s="171"/>
      <c r="M247" s="171"/>
      <c r="N247" s="171"/>
      <c r="O247" s="171"/>
      <c r="P247" s="171"/>
    </row>
    <row r="248" ht="14.25" hidden="1" outlineLevel="2" spans="1:16">
      <c r="A248" s="169" t="s">
        <v>1680</v>
      </c>
      <c r="B248" s="170" t="s">
        <v>1681</v>
      </c>
      <c r="C248" s="171">
        <f t="shared" si="27"/>
        <v>9.247448</v>
      </c>
      <c r="D248" s="171">
        <f t="shared" si="28"/>
        <v>9.247448</v>
      </c>
      <c r="E248" s="171">
        <v>9.247448</v>
      </c>
      <c r="F248" s="171"/>
      <c r="G248" s="171"/>
      <c r="H248" s="171"/>
      <c r="I248" s="171"/>
      <c r="J248" s="171"/>
      <c r="K248" s="171">
        <f t="shared" si="29"/>
        <v>0</v>
      </c>
      <c r="L248" s="171"/>
      <c r="M248" s="171"/>
      <c r="N248" s="171"/>
      <c r="O248" s="171"/>
      <c r="P248" s="171"/>
    </row>
    <row r="249" ht="14.25" hidden="1" outlineLevel="2" spans="1:16">
      <c r="A249" s="169" t="s">
        <v>1682</v>
      </c>
      <c r="B249" s="170" t="s">
        <v>1683</v>
      </c>
      <c r="C249" s="171">
        <f t="shared" si="27"/>
        <v>26.627678</v>
      </c>
      <c r="D249" s="171">
        <f t="shared" si="28"/>
        <v>26.627678</v>
      </c>
      <c r="E249" s="171">
        <v>26.627678</v>
      </c>
      <c r="F249" s="171"/>
      <c r="G249" s="171"/>
      <c r="H249" s="171"/>
      <c r="I249" s="171"/>
      <c r="J249" s="171"/>
      <c r="K249" s="171">
        <f t="shared" si="29"/>
        <v>0</v>
      </c>
      <c r="L249" s="171"/>
      <c r="M249" s="171"/>
      <c r="N249" s="171"/>
      <c r="O249" s="171"/>
      <c r="P249" s="171"/>
    </row>
    <row r="250" ht="14.25" hidden="1" outlineLevel="2" spans="1:16">
      <c r="A250" s="169" t="s">
        <v>1684</v>
      </c>
      <c r="B250" s="170" t="s">
        <v>1685</v>
      </c>
      <c r="C250" s="171">
        <f t="shared" si="27"/>
        <v>19.475661</v>
      </c>
      <c r="D250" s="171">
        <f t="shared" si="28"/>
        <v>19.475661</v>
      </c>
      <c r="E250" s="171">
        <v>19.475661</v>
      </c>
      <c r="F250" s="171"/>
      <c r="G250" s="171"/>
      <c r="H250" s="171"/>
      <c r="I250" s="171"/>
      <c r="J250" s="171"/>
      <c r="K250" s="171">
        <f t="shared" si="29"/>
        <v>0</v>
      </c>
      <c r="L250" s="171"/>
      <c r="M250" s="171"/>
      <c r="N250" s="171"/>
      <c r="O250" s="171"/>
      <c r="P250" s="171"/>
    </row>
    <row r="251" ht="14.25" outlineLevel="1" collapsed="1" spans="1:16">
      <c r="A251" s="169"/>
      <c r="B251" s="170" t="s">
        <v>1686</v>
      </c>
      <c r="C251" s="171">
        <f>SUM(C252:C255)</f>
        <v>2892.699322</v>
      </c>
      <c r="D251" s="171">
        <f t="shared" ref="D251:P251" si="40">SUM(D252:D255)</f>
        <v>2892.699322</v>
      </c>
      <c r="E251" s="171">
        <f t="shared" si="40"/>
        <v>2717.699322</v>
      </c>
      <c r="F251" s="171">
        <f t="shared" si="40"/>
        <v>175</v>
      </c>
      <c r="G251" s="171">
        <f t="shared" si="40"/>
        <v>0</v>
      </c>
      <c r="H251" s="171">
        <f t="shared" si="40"/>
        <v>0</v>
      </c>
      <c r="I251" s="171">
        <f t="shared" si="40"/>
        <v>175</v>
      </c>
      <c r="J251" s="171">
        <f t="shared" si="40"/>
        <v>0</v>
      </c>
      <c r="K251" s="171">
        <f t="shared" si="40"/>
        <v>0</v>
      </c>
      <c r="L251" s="171">
        <f t="shared" si="40"/>
        <v>0</v>
      </c>
      <c r="M251" s="171">
        <f t="shared" si="40"/>
        <v>0</v>
      </c>
      <c r="N251" s="171">
        <f t="shared" si="40"/>
        <v>0</v>
      </c>
      <c r="O251" s="171">
        <f t="shared" si="40"/>
        <v>0</v>
      </c>
      <c r="P251" s="171">
        <f t="shared" si="40"/>
        <v>0</v>
      </c>
    </row>
    <row r="252" ht="14.25" hidden="1" outlineLevel="2" spans="1:16">
      <c r="A252" s="169" t="s">
        <v>1687</v>
      </c>
      <c r="B252" s="170" t="s">
        <v>1688</v>
      </c>
      <c r="C252" s="171">
        <f t="shared" si="27"/>
        <v>2580.967768</v>
      </c>
      <c r="D252" s="171">
        <f t="shared" ref="D252:D294" si="41">E252+F252</f>
        <v>2580.967768</v>
      </c>
      <c r="E252" s="171">
        <v>2405.967768</v>
      </c>
      <c r="F252" s="171">
        <v>175</v>
      </c>
      <c r="G252" s="171"/>
      <c r="H252" s="171"/>
      <c r="I252" s="171">
        <v>175</v>
      </c>
      <c r="J252" s="171"/>
      <c r="K252" s="171">
        <f t="shared" ref="K252:K294" si="42">SUM(L252:P252)</f>
        <v>0</v>
      </c>
      <c r="L252" s="171"/>
      <c r="M252" s="171"/>
      <c r="N252" s="171"/>
      <c r="O252" s="171"/>
      <c r="P252" s="171"/>
    </row>
    <row r="253" ht="14.25" hidden="1" outlineLevel="2" spans="1:16">
      <c r="A253" s="169" t="s">
        <v>1689</v>
      </c>
      <c r="B253" s="170" t="s">
        <v>1690</v>
      </c>
      <c r="C253" s="171">
        <f t="shared" si="27"/>
        <v>263.753982</v>
      </c>
      <c r="D253" s="171">
        <f t="shared" si="41"/>
        <v>263.753982</v>
      </c>
      <c r="E253" s="171">
        <v>263.753982</v>
      </c>
      <c r="F253" s="171"/>
      <c r="G253" s="171"/>
      <c r="H253" s="171"/>
      <c r="I253" s="171"/>
      <c r="J253" s="171"/>
      <c r="K253" s="171">
        <f t="shared" si="42"/>
        <v>0</v>
      </c>
      <c r="L253" s="171"/>
      <c r="M253" s="171"/>
      <c r="N253" s="171"/>
      <c r="O253" s="171"/>
      <c r="P253" s="171"/>
    </row>
    <row r="254" ht="14.25" hidden="1" outlineLevel="2" spans="1:16">
      <c r="A254" s="169" t="s">
        <v>1691</v>
      </c>
      <c r="B254" s="170" t="s">
        <v>1692</v>
      </c>
      <c r="C254" s="171">
        <f t="shared" si="27"/>
        <v>28.69945</v>
      </c>
      <c r="D254" s="171">
        <f t="shared" si="41"/>
        <v>28.69945</v>
      </c>
      <c r="E254" s="171">
        <v>28.69945</v>
      </c>
      <c r="F254" s="171"/>
      <c r="G254" s="171"/>
      <c r="H254" s="171"/>
      <c r="I254" s="171"/>
      <c r="J254" s="171"/>
      <c r="K254" s="171">
        <f t="shared" si="42"/>
        <v>0</v>
      </c>
      <c r="L254" s="171"/>
      <c r="M254" s="171"/>
      <c r="N254" s="171"/>
      <c r="O254" s="171"/>
      <c r="P254" s="171"/>
    </row>
    <row r="255" ht="14.25" hidden="1" outlineLevel="2" spans="1:16">
      <c r="A255" s="169" t="s">
        <v>1693</v>
      </c>
      <c r="B255" s="170" t="s">
        <v>1694</v>
      </c>
      <c r="C255" s="171">
        <f t="shared" si="27"/>
        <v>19.278122</v>
      </c>
      <c r="D255" s="171">
        <f t="shared" si="41"/>
        <v>19.278122</v>
      </c>
      <c r="E255" s="171">
        <v>19.278122</v>
      </c>
      <c r="F255" s="171"/>
      <c r="G255" s="171"/>
      <c r="H255" s="171"/>
      <c r="I255" s="171"/>
      <c r="J255" s="171"/>
      <c r="K255" s="171">
        <f t="shared" si="42"/>
        <v>0</v>
      </c>
      <c r="L255" s="171"/>
      <c r="M255" s="171"/>
      <c r="N255" s="171"/>
      <c r="O255" s="171"/>
      <c r="P255" s="171"/>
    </row>
    <row r="256" ht="14.25" outlineLevel="1" collapsed="1" spans="1:16">
      <c r="A256" s="169"/>
      <c r="B256" s="170" t="s">
        <v>1695</v>
      </c>
      <c r="C256" s="171">
        <f>SUM(C257:C261)</f>
        <v>8749.542802</v>
      </c>
      <c r="D256" s="171">
        <f t="shared" ref="D256:P256" si="43">SUM(D257:D261)</f>
        <v>8749.542802</v>
      </c>
      <c r="E256" s="171">
        <f t="shared" si="43"/>
        <v>8255.042802</v>
      </c>
      <c r="F256" s="171">
        <f t="shared" si="43"/>
        <v>494.5</v>
      </c>
      <c r="G256" s="171">
        <f t="shared" si="43"/>
        <v>0</v>
      </c>
      <c r="H256" s="171">
        <f t="shared" si="43"/>
        <v>0</v>
      </c>
      <c r="I256" s="171">
        <f t="shared" si="43"/>
        <v>494.5</v>
      </c>
      <c r="J256" s="171">
        <f t="shared" si="43"/>
        <v>0</v>
      </c>
      <c r="K256" s="171">
        <f t="shared" si="43"/>
        <v>0</v>
      </c>
      <c r="L256" s="171">
        <f t="shared" si="43"/>
        <v>0</v>
      </c>
      <c r="M256" s="171">
        <f t="shared" si="43"/>
        <v>0</v>
      </c>
      <c r="N256" s="171">
        <f t="shared" si="43"/>
        <v>0</v>
      </c>
      <c r="O256" s="171">
        <f t="shared" si="43"/>
        <v>0</v>
      </c>
      <c r="P256" s="171">
        <f t="shared" si="43"/>
        <v>0</v>
      </c>
    </row>
    <row r="257" ht="14.25" hidden="1" outlineLevel="2" spans="1:16">
      <c r="A257" s="169" t="s">
        <v>1696</v>
      </c>
      <c r="B257" s="170" t="s">
        <v>1697</v>
      </c>
      <c r="C257" s="171">
        <f t="shared" si="27"/>
        <v>6446.66941</v>
      </c>
      <c r="D257" s="171">
        <f t="shared" si="41"/>
        <v>6446.66941</v>
      </c>
      <c r="E257" s="171">
        <v>5952.16941</v>
      </c>
      <c r="F257" s="171">
        <v>494.5</v>
      </c>
      <c r="G257" s="171"/>
      <c r="H257" s="171"/>
      <c r="I257" s="171">
        <v>494.5</v>
      </c>
      <c r="J257" s="171"/>
      <c r="K257" s="171">
        <f t="shared" si="42"/>
        <v>0</v>
      </c>
      <c r="L257" s="171"/>
      <c r="M257" s="171"/>
      <c r="N257" s="171"/>
      <c r="O257" s="171"/>
      <c r="P257" s="171"/>
    </row>
    <row r="258" ht="14.25" hidden="1" outlineLevel="2" spans="1:16">
      <c r="A258" s="169" t="s">
        <v>1698</v>
      </c>
      <c r="B258" s="170" t="s">
        <v>1699</v>
      </c>
      <c r="C258" s="171">
        <f t="shared" si="27"/>
        <v>269.336209</v>
      </c>
      <c r="D258" s="171">
        <f t="shared" si="41"/>
        <v>269.336209</v>
      </c>
      <c r="E258" s="171">
        <v>269.336209</v>
      </c>
      <c r="F258" s="171"/>
      <c r="G258" s="171"/>
      <c r="H258" s="171"/>
      <c r="I258" s="171"/>
      <c r="J258" s="171"/>
      <c r="K258" s="171">
        <f t="shared" si="42"/>
        <v>0</v>
      </c>
      <c r="L258" s="171"/>
      <c r="M258" s="171"/>
      <c r="N258" s="171"/>
      <c r="O258" s="171"/>
      <c r="P258" s="171"/>
    </row>
    <row r="259" ht="14.25" hidden="1" outlineLevel="2" spans="1:16">
      <c r="A259" s="169" t="s">
        <v>1700</v>
      </c>
      <c r="B259" s="170" t="s">
        <v>1701</v>
      </c>
      <c r="C259" s="171">
        <f t="shared" si="27"/>
        <v>193.416827</v>
      </c>
      <c r="D259" s="171">
        <f t="shared" si="41"/>
        <v>193.416827</v>
      </c>
      <c r="E259" s="171">
        <v>193.416827</v>
      </c>
      <c r="F259" s="171"/>
      <c r="G259" s="171"/>
      <c r="H259" s="171"/>
      <c r="I259" s="171"/>
      <c r="J259" s="171"/>
      <c r="K259" s="171">
        <f t="shared" si="42"/>
        <v>0</v>
      </c>
      <c r="L259" s="171"/>
      <c r="M259" s="171"/>
      <c r="N259" s="171"/>
      <c r="O259" s="171"/>
      <c r="P259" s="171"/>
    </row>
    <row r="260" ht="14.25" hidden="1" outlineLevel="2" spans="1:16">
      <c r="A260" s="169" t="s">
        <v>1702</v>
      </c>
      <c r="B260" s="170" t="s">
        <v>1703</v>
      </c>
      <c r="C260" s="171">
        <f t="shared" si="27"/>
        <v>1795.085507</v>
      </c>
      <c r="D260" s="171">
        <f t="shared" si="41"/>
        <v>1795.085507</v>
      </c>
      <c r="E260" s="171">
        <v>1795.085507</v>
      </c>
      <c r="F260" s="171"/>
      <c r="G260" s="171"/>
      <c r="H260" s="171"/>
      <c r="I260" s="171"/>
      <c r="J260" s="171"/>
      <c r="K260" s="171">
        <f t="shared" si="42"/>
        <v>0</v>
      </c>
      <c r="L260" s="171"/>
      <c r="M260" s="171"/>
      <c r="N260" s="171"/>
      <c r="O260" s="171"/>
      <c r="P260" s="171"/>
    </row>
    <row r="261" ht="14.25" hidden="1" outlineLevel="2" spans="1:16">
      <c r="A261" s="169" t="s">
        <v>1704</v>
      </c>
      <c r="B261" s="170" t="s">
        <v>1705</v>
      </c>
      <c r="C261" s="171">
        <f t="shared" si="27"/>
        <v>45.034849</v>
      </c>
      <c r="D261" s="171">
        <f t="shared" si="41"/>
        <v>45.034849</v>
      </c>
      <c r="E261" s="171">
        <v>45.034849</v>
      </c>
      <c r="F261" s="171"/>
      <c r="G261" s="171"/>
      <c r="H261" s="171"/>
      <c r="I261" s="171"/>
      <c r="J261" s="171"/>
      <c r="K261" s="171">
        <f t="shared" si="42"/>
        <v>0</v>
      </c>
      <c r="L261" s="171"/>
      <c r="M261" s="171"/>
      <c r="N261" s="171"/>
      <c r="O261" s="171"/>
      <c r="P261" s="171"/>
    </row>
    <row r="262" ht="14.25" outlineLevel="1" collapsed="1" spans="1:16">
      <c r="A262" s="169"/>
      <c r="B262" s="170" t="s">
        <v>1706</v>
      </c>
      <c r="C262" s="171">
        <f>SUM(C263:C267)</f>
        <v>4513.798139</v>
      </c>
      <c r="D262" s="171">
        <f t="shared" ref="D262:P262" si="44">SUM(D263:D267)</f>
        <v>4513.798139</v>
      </c>
      <c r="E262" s="171">
        <f t="shared" si="44"/>
        <v>3513.798139</v>
      </c>
      <c r="F262" s="171">
        <f t="shared" si="44"/>
        <v>1000</v>
      </c>
      <c r="G262" s="171">
        <f t="shared" si="44"/>
        <v>0</v>
      </c>
      <c r="H262" s="171">
        <f t="shared" si="44"/>
        <v>0</v>
      </c>
      <c r="I262" s="171">
        <f t="shared" si="44"/>
        <v>1000</v>
      </c>
      <c r="J262" s="171">
        <f t="shared" si="44"/>
        <v>0</v>
      </c>
      <c r="K262" s="171">
        <f t="shared" si="44"/>
        <v>0</v>
      </c>
      <c r="L262" s="171">
        <f t="shared" si="44"/>
        <v>0</v>
      </c>
      <c r="M262" s="171">
        <f t="shared" si="44"/>
        <v>0</v>
      </c>
      <c r="N262" s="171">
        <f t="shared" si="44"/>
        <v>0</v>
      </c>
      <c r="O262" s="171">
        <f t="shared" si="44"/>
        <v>0</v>
      </c>
      <c r="P262" s="171">
        <f t="shared" si="44"/>
        <v>0</v>
      </c>
    </row>
    <row r="263" ht="14.25" hidden="1" outlineLevel="2" spans="1:16">
      <c r="A263" s="169" t="s">
        <v>1707</v>
      </c>
      <c r="B263" s="170" t="s">
        <v>1708</v>
      </c>
      <c r="C263" s="171">
        <f t="shared" si="27"/>
        <v>4170.222663</v>
      </c>
      <c r="D263" s="171">
        <f t="shared" si="41"/>
        <v>4170.222663</v>
      </c>
      <c r="E263" s="171">
        <v>3170.222663</v>
      </c>
      <c r="F263" s="171">
        <v>1000</v>
      </c>
      <c r="G263" s="171"/>
      <c r="H263" s="171"/>
      <c r="I263" s="171">
        <v>1000</v>
      </c>
      <c r="J263" s="171"/>
      <c r="K263" s="171">
        <f t="shared" si="42"/>
        <v>0</v>
      </c>
      <c r="L263" s="171"/>
      <c r="M263" s="171"/>
      <c r="N263" s="171"/>
      <c r="O263" s="171"/>
      <c r="P263" s="171"/>
    </row>
    <row r="264" ht="14.25" hidden="1" outlineLevel="2" spans="1:16">
      <c r="A264" s="169" t="s">
        <v>1709</v>
      </c>
      <c r="B264" s="170" t="s">
        <v>1710</v>
      </c>
      <c r="C264" s="171">
        <f t="shared" si="27"/>
        <v>274.166177</v>
      </c>
      <c r="D264" s="171">
        <f t="shared" si="41"/>
        <v>274.166177</v>
      </c>
      <c r="E264" s="171">
        <v>274.166177</v>
      </c>
      <c r="F264" s="171"/>
      <c r="G264" s="171"/>
      <c r="H264" s="171"/>
      <c r="I264" s="171"/>
      <c r="J264" s="171"/>
      <c r="K264" s="171">
        <f t="shared" si="42"/>
        <v>0</v>
      </c>
      <c r="L264" s="171"/>
      <c r="M264" s="171"/>
      <c r="N264" s="171"/>
      <c r="O264" s="171"/>
      <c r="P264" s="171"/>
    </row>
    <row r="265" ht="14.25" hidden="1" outlineLevel="2" spans="1:16">
      <c r="A265" s="169" t="s">
        <v>1711</v>
      </c>
      <c r="B265" s="170" t="s">
        <v>1712</v>
      </c>
      <c r="C265" s="171">
        <f t="shared" ref="C265:C294" si="45">D265+J265+K265</f>
        <v>8.978864</v>
      </c>
      <c r="D265" s="171">
        <f t="shared" si="41"/>
        <v>8.978864</v>
      </c>
      <c r="E265" s="171">
        <v>8.978864</v>
      </c>
      <c r="F265" s="171"/>
      <c r="G265" s="171"/>
      <c r="H265" s="171"/>
      <c r="I265" s="171"/>
      <c r="J265" s="171"/>
      <c r="K265" s="171">
        <f t="shared" si="42"/>
        <v>0</v>
      </c>
      <c r="L265" s="171"/>
      <c r="M265" s="171"/>
      <c r="N265" s="171"/>
      <c r="O265" s="171"/>
      <c r="P265" s="171"/>
    </row>
    <row r="266" ht="14.25" hidden="1" outlineLevel="2" spans="1:16">
      <c r="A266" s="169" t="s">
        <v>1713</v>
      </c>
      <c r="B266" s="170" t="s">
        <v>1714</v>
      </c>
      <c r="C266" s="171">
        <f t="shared" si="45"/>
        <v>41.59591</v>
      </c>
      <c r="D266" s="171">
        <f t="shared" si="41"/>
        <v>41.59591</v>
      </c>
      <c r="E266" s="171">
        <v>41.59591</v>
      </c>
      <c r="F266" s="171"/>
      <c r="G266" s="171"/>
      <c r="H266" s="171"/>
      <c r="I266" s="171"/>
      <c r="J266" s="171"/>
      <c r="K266" s="171">
        <f t="shared" si="42"/>
        <v>0</v>
      </c>
      <c r="L266" s="171"/>
      <c r="M266" s="171"/>
      <c r="N266" s="171"/>
      <c r="O266" s="171"/>
      <c r="P266" s="171"/>
    </row>
    <row r="267" ht="14.25" hidden="1" outlineLevel="2" spans="1:16">
      <c r="A267" s="169" t="s">
        <v>1715</v>
      </c>
      <c r="B267" s="170" t="s">
        <v>1716</v>
      </c>
      <c r="C267" s="171">
        <f t="shared" si="45"/>
        <v>18.834525</v>
      </c>
      <c r="D267" s="171">
        <f t="shared" si="41"/>
        <v>18.834525</v>
      </c>
      <c r="E267" s="171">
        <v>18.834525</v>
      </c>
      <c r="F267" s="171"/>
      <c r="G267" s="171"/>
      <c r="H267" s="171"/>
      <c r="I267" s="171"/>
      <c r="J267" s="171"/>
      <c r="K267" s="171">
        <f t="shared" si="42"/>
        <v>0</v>
      </c>
      <c r="L267" s="171"/>
      <c r="M267" s="171"/>
      <c r="N267" s="171"/>
      <c r="O267" s="171"/>
      <c r="P267" s="171"/>
    </row>
    <row r="268" ht="14.25" outlineLevel="1" collapsed="1" spans="1:16">
      <c r="A268" s="169"/>
      <c r="B268" s="170" t="s">
        <v>1717</v>
      </c>
      <c r="C268" s="171">
        <f>SUM(C269:C273)</f>
        <v>5088.729944</v>
      </c>
      <c r="D268" s="171">
        <f t="shared" ref="D268:P268" si="46">SUM(D269:D273)</f>
        <v>5088.729944</v>
      </c>
      <c r="E268" s="171">
        <f t="shared" si="46"/>
        <v>4729.729944</v>
      </c>
      <c r="F268" s="171">
        <f t="shared" si="46"/>
        <v>359</v>
      </c>
      <c r="G268" s="171">
        <f t="shared" si="46"/>
        <v>0</v>
      </c>
      <c r="H268" s="171">
        <f t="shared" si="46"/>
        <v>0</v>
      </c>
      <c r="I268" s="171">
        <f t="shared" si="46"/>
        <v>359</v>
      </c>
      <c r="J268" s="171">
        <f t="shared" si="46"/>
        <v>0</v>
      </c>
      <c r="K268" s="171">
        <f t="shared" si="46"/>
        <v>0</v>
      </c>
      <c r="L268" s="171">
        <f t="shared" si="46"/>
        <v>0</v>
      </c>
      <c r="M268" s="171">
        <f t="shared" si="46"/>
        <v>0</v>
      </c>
      <c r="N268" s="171">
        <f t="shared" si="46"/>
        <v>0</v>
      </c>
      <c r="O268" s="171">
        <f t="shared" si="46"/>
        <v>0</v>
      </c>
      <c r="P268" s="171">
        <f t="shared" si="46"/>
        <v>0</v>
      </c>
    </row>
    <row r="269" ht="14.25" hidden="1" outlineLevel="2" spans="1:16">
      <c r="A269" s="169" t="s">
        <v>1718</v>
      </c>
      <c r="B269" s="170" t="s">
        <v>1719</v>
      </c>
      <c r="C269" s="171">
        <f t="shared" si="45"/>
        <v>4375.449639</v>
      </c>
      <c r="D269" s="171">
        <f t="shared" si="41"/>
        <v>4375.449639</v>
      </c>
      <c r="E269" s="171">
        <v>4016.449639</v>
      </c>
      <c r="F269" s="171">
        <v>359</v>
      </c>
      <c r="G269" s="171"/>
      <c r="H269" s="171"/>
      <c r="I269" s="171">
        <v>359</v>
      </c>
      <c r="J269" s="171"/>
      <c r="K269" s="171">
        <f t="shared" si="42"/>
        <v>0</v>
      </c>
      <c r="L269" s="171"/>
      <c r="M269" s="171"/>
      <c r="N269" s="171"/>
      <c r="O269" s="171"/>
      <c r="P269" s="171"/>
    </row>
    <row r="270" ht="14.25" hidden="1" outlineLevel="2" spans="1:16">
      <c r="A270" s="169" t="s">
        <v>1720</v>
      </c>
      <c r="B270" s="170" t="s">
        <v>1721</v>
      </c>
      <c r="C270" s="171">
        <f t="shared" si="45"/>
        <v>311.207304</v>
      </c>
      <c r="D270" s="171">
        <f t="shared" si="41"/>
        <v>311.207304</v>
      </c>
      <c r="E270" s="171">
        <v>311.207304</v>
      </c>
      <c r="F270" s="171"/>
      <c r="G270" s="171"/>
      <c r="H270" s="171"/>
      <c r="I270" s="171"/>
      <c r="J270" s="171"/>
      <c r="K270" s="171">
        <f t="shared" si="42"/>
        <v>0</v>
      </c>
      <c r="L270" s="171"/>
      <c r="M270" s="171"/>
      <c r="N270" s="171"/>
      <c r="O270" s="171"/>
      <c r="P270" s="171"/>
    </row>
    <row r="271" ht="14.25" hidden="1" outlineLevel="2" spans="1:16">
      <c r="A271" s="169" t="s">
        <v>1722</v>
      </c>
      <c r="B271" s="170" t="s">
        <v>1723</v>
      </c>
      <c r="C271" s="171">
        <f t="shared" si="45"/>
        <v>117.87915</v>
      </c>
      <c r="D271" s="171">
        <f t="shared" si="41"/>
        <v>117.87915</v>
      </c>
      <c r="E271" s="171">
        <v>117.87915</v>
      </c>
      <c r="F271" s="171"/>
      <c r="G271" s="171"/>
      <c r="H271" s="171"/>
      <c r="I271" s="171"/>
      <c r="J271" s="171"/>
      <c r="K271" s="171">
        <f t="shared" si="42"/>
        <v>0</v>
      </c>
      <c r="L271" s="171"/>
      <c r="M271" s="171"/>
      <c r="N271" s="171"/>
      <c r="O271" s="171"/>
      <c r="P271" s="171"/>
    </row>
    <row r="272" ht="14.25" hidden="1" outlineLevel="2" spans="1:16">
      <c r="A272" s="169" t="s">
        <v>1724</v>
      </c>
      <c r="B272" s="170" t="s">
        <v>1725</v>
      </c>
      <c r="C272" s="171">
        <f t="shared" si="45"/>
        <v>275.256574</v>
      </c>
      <c r="D272" s="171">
        <f t="shared" si="41"/>
        <v>275.256574</v>
      </c>
      <c r="E272" s="171">
        <v>275.256574</v>
      </c>
      <c r="F272" s="171"/>
      <c r="G272" s="171"/>
      <c r="H272" s="171"/>
      <c r="I272" s="171"/>
      <c r="J272" s="171"/>
      <c r="K272" s="171">
        <f t="shared" si="42"/>
        <v>0</v>
      </c>
      <c r="L272" s="171"/>
      <c r="M272" s="171"/>
      <c r="N272" s="171"/>
      <c r="O272" s="171"/>
      <c r="P272" s="171"/>
    </row>
    <row r="273" ht="14.25" hidden="1" outlineLevel="2" spans="1:16">
      <c r="A273" s="169" t="s">
        <v>1726</v>
      </c>
      <c r="B273" s="170" t="s">
        <v>1727</v>
      </c>
      <c r="C273" s="171">
        <f t="shared" si="45"/>
        <v>8.937277</v>
      </c>
      <c r="D273" s="171">
        <f t="shared" si="41"/>
        <v>8.937277</v>
      </c>
      <c r="E273" s="171">
        <v>8.937277</v>
      </c>
      <c r="F273" s="171"/>
      <c r="G273" s="171"/>
      <c r="H273" s="171"/>
      <c r="I273" s="171"/>
      <c r="J273" s="171"/>
      <c r="K273" s="171">
        <f t="shared" si="42"/>
        <v>0</v>
      </c>
      <c r="L273" s="171"/>
      <c r="M273" s="171"/>
      <c r="N273" s="171"/>
      <c r="O273" s="171"/>
      <c r="P273" s="171"/>
    </row>
    <row r="274" ht="14.25" outlineLevel="1" collapsed="1" spans="1:16">
      <c r="A274" s="169"/>
      <c r="B274" s="170" t="s">
        <v>1728</v>
      </c>
      <c r="C274" s="171">
        <f>SUM(C275:C280)</f>
        <v>43355.858544</v>
      </c>
      <c r="D274" s="171">
        <f t="shared" ref="D274:O274" si="47">SUM(D275:D280)</f>
        <v>43355.858544</v>
      </c>
      <c r="E274" s="171">
        <f t="shared" si="47"/>
        <v>43355.858544</v>
      </c>
      <c r="F274" s="171">
        <f t="shared" si="47"/>
        <v>0</v>
      </c>
      <c r="G274" s="171">
        <f t="shared" si="47"/>
        <v>0</v>
      </c>
      <c r="H274" s="171">
        <f t="shared" si="47"/>
        <v>0</v>
      </c>
      <c r="I274" s="171">
        <f t="shared" si="47"/>
        <v>0</v>
      </c>
      <c r="J274" s="171">
        <f t="shared" si="47"/>
        <v>0</v>
      </c>
      <c r="K274" s="171">
        <f t="shared" si="47"/>
        <v>0</v>
      </c>
      <c r="L274" s="171">
        <f t="shared" si="47"/>
        <v>0</v>
      </c>
      <c r="M274" s="171">
        <f t="shared" si="47"/>
        <v>0</v>
      </c>
      <c r="N274" s="171">
        <f t="shared" si="47"/>
        <v>0</v>
      </c>
      <c r="O274" s="171">
        <f t="shared" si="47"/>
        <v>0</v>
      </c>
      <c r="P274" s="171"/>
    </row>
    <row r="275" ht="14.25" hidden="1" outlineLevel="2" spans="1:16">
      <c r="A275" s="169" t="s">
        <v>1729</v>
      </c>
      <c r="B275" s="170" t="s">
        <v>1730</v>
      </c>
      <c r="C275" s="171">
        <f t="shared" si="45"/>
        <v>42788.928745</v>
      </c>
      <c r="D275" s="171">
        <f t="shared" si="41"/>
        <v>42788.928745</v>
      </c>
      <c r="E275" s="171">
        <v>42788.928745</v>
      </c>
      <c r="F275" s="171"/>
      <c r="G275" s="171"/>
      <c r="H275" s="171"/>
      <c r="I275" s="171"/>
      <c r="J275" s="171"/>
      <c r="K275" s="171">
        <f t="shared" si="42"/>
        <v>0</v>
      </c>
      <c r="L275" s="171"/>
      <c r="M275" s="171"/>
      <c r="N275" s="171"/>
      <c r="O275" s="171"/>
      <c r="P275" s="171"/>
    </row>
    <row r="276" ht="14.25" hidden="1" outlineLevel="2" spans="1:16">
      <c r="A276" s="169" t="s">
        <v>1731</v>
      </c>
      <c r="B276" s="170" t="s">
        <v>1732</v>
      </c>
      <c r="C276" s="171">
        <f t="shared" si="45"/>
        <v>244.623111</v>
      </c>
      <c r="D276" s="171">
        <f t="shared" si="41"/>
        <v>244.623111</v>
      </c>
      <c r="E276" s="171">
        <v>244.623111</v>
      </c>
      <c r="F276" s="171"/>
      <c r="G276" s="171"/>
      <c r="H276" s="171"/>
      <c r="I276" s="171"/>
      <c r="J276" s="171"/>
      <c r="K276" s="171">
        <f t="shared" si="42"/>
        <v>0</v>
      </c>
      <c r="L276" s="171"/>
      <c r="M276" s="171"/>
      <c r="N276" s="171"/>
      <c r="O276" s="171"/>
      <c r="P276" s="171"/>
    </row>
    <row r="277" ht="14.25" hidden="1" outlineLevel="2" spans="1:16">
      <c r="A277" s="169" t="s">
        <v>1733</v>
      </c>
      <c r="B277" s="170" t="s">
        <v>1734</v>
      </c>
      <c r="C277" s="171">
        <f t="shared" si="45"/>
        <v>105.441138</v>
      </c>
      <c r="D277" s="171">
        <f t="shared" si="41"/>
        <v>105.441138</v>
      </c>
      <c r="E277" s="171">
        <v>105.441138</v>
      </c>
      <c r="F277" s="171"/>
      <c r="G277" s="171"/>
      <c r="H277" s="171"/>
      <c r="I277" s="171"/>
      <c r="J277" s="171"/>
      <c r="K277" s="171">
        <f t="shared" si="42"/>
        <v>0</v>
      </c>
      <c r="L277" s="171"/>
      <c r="M277" s="171"/>
      <c r="N277" s="171"/>
      <c r="O277" s="171"/>
      <c r="P277" s="171"/>
    </row>
    <row r="278" ht="14.25" hidden="1" outlineLevel="2" spans="1:16">
      <c r="A278" s="169" t="s">
        <v>1735</v>
      </c>
      <c r="B278" s="170" t="s">
        <v>1736</v>
      </c>
      <c r="C278" s="171">
        <f t="shared" si="45"/>
        <v>87.502924</v>
      </c>
      <c r="D278" s="171">
        <f t="shared" si="41"/>
        <v>87.502924</v>
      </c>
      <c r="E278" s="171">
        <v>87.502924</v>
      </c>
      <c r="F278" s="171"/>
      <c r="G278" s="171"/>
      <c r="H278" s="171"/>
      <c r="I278" s="171"/>
      <c r="J278" s="171"/>
      <c r="K278" s="171">
        <f t="shared" si="42"/>
        <v>0</v>
      </c>
      <c r="L278" s="171"/>
      <c r="M278" s="171"/>
      <c r="N278" s="171"/>
      <c r="O278" s="171"/>
      <c r="P278" s="171"/>
    </row>
    <row r="279" ht="14.25" hidden="1" outlineLevel="2" spans="1:16">
      <c r="A279" s="169" t="s">
        <v>1737</v>
      </c>
      <c r="B279" s="170" t="s">
        <v>1738</v>
      </c>
      <c r="C279" s="171">
        <f t="shared" si="45"/>
        <v>101.431476</v>
      </c>
      <c r="D279" s="171">
        <f t="shared" si="41"/>
        <v>101.431476</v>
      </c>
      <c r="E279" s="171">
        <v>101.431476</v>
      </c>
      <c r="F279" s="171"/>
      <c r="G279" s="171"/>
      <c r="H279" s="171"/>
      <c r="I279" s="171"/>
      <c r="J279" s="171"/>
      <c r="K279" s="171">
        <f t="shared" si="42"/>
        <v>0</v>
      </c>
      <c r="L279" s="171"/>
      <c r="M279" s="171"/>
      <c r="N279" s="171"/>
      <c r="O279" s="171"/>
      <c r="P279" s="171"/>
    </row>
    <row r="280" ht="14.25" hidden="1" outlineLevel="2" spans="1:16">
      <c r="A280" s="169" t="s">
        <v>1739</v>
      </c>
      <c r="B280" s="170" t="s">
        <v>1740</v>
      </c>
      <c r="C280" s="171">
        <f t="shared" si="45"/>
        <v>27.93115</v>
      </c>
      <c r="D280" s="171">
        <f t="shared" si="41"/>
        <v>27.93115</v>
      </c>
      <c r="E280" s="171">
        <v>27.93115</v>
      </c>
      <c r="F280" s="171"/>
      <c r="G280" s="171"/>
      <c r="H280" s="171"/>
      <c r="I280" s="171"/>
      <c r="J280" s="171"/>
      <c r="K280" s="171">
        <f t="shared" si="42"/>
        <v>0</v>
      </c>
      <c r="L280" s="171"/>
      <c r="M280" s="171"/>
      <c r="N280" s="171"/>
      <c r="O280" s="171"/>
      <c r="P280" s="171"/>
    </row>
    <row r="281" ht="14.25" outlineLevel="1" collapsed="1" spans="1:16">
      <c r="A281" s="169"/>
      <c r="B281" s="170" t="s">
        <v>1741</v>
      </c>
      <c r="C281" s="171">
        <f>SUM(C282:C285)</f>
        <v>580.954235</v>
      </c>
      <c r="D281" s="171">
        <f t="shared" ref="D281:P281" si="48">SUM(D282:D285)</f>
        <v>580.954235</v>
      </c>
      <c r="E281" s="171">
        <f t="shared" si="48"/>
        <v>580.954235</v>
      </c>
      <c r="F281" s="171">
        <f t="shared" si="48"/>
        <v>0</v>
      </c>
      <c r="G281" s="171">
        <f t="shared" si="48"/>
        <v>0</v>
      </c>
      <c r="H281" s="171">
        <f t="shared" si="48"/>
        <v>0</v>
      </c>
      <c r="I281" s="171">
        <f t="shared" si="48"/>
        <v>0</v>
      </c>
      <c r="J281" s="171">
        <f t="shared" si="48"/>
        <v>0</v>
      </c>
      <c r="K281" s="171">
        <f t="shared" si="48"/>
        <v>0</v>
      </c>
      <c r="L281" s="171">
        <f t="shared" si="48"/>
        <v>0</v>
      </c>
      <c r="M281" s="171">
        <f t="shared" si="48"/>
        <v>0</v>
      </c>
      <c r="N281" s="171">
        <f t="shared" si="48"/>
        <v>0</v>
      </c>
      <c r="O281" s="171">
        <f t="shared" si="48"/>
        <v>0</v>
      </c>
      <c r="P281" s="171">
        <f t="shared" si="48"/>
        <v>0</v>
      </c>
    </row>
    <row r="282" ht="14.25" hidden="1" outlineLevel="2" spans="1:16">
      <c r="A282" s="169" t="s">
        <v>1742</v>
      </c>
      <c r="B282" s="170" t="s">
        <v>1743</v>
      </c>
      <c r="C282" s="171">
        <f t="shared" si="45"/>
        <v>260.262377</v>
      </c>
      <c r="D282" s="171">
        <f t="shared" si="41"/>
        <v>260.262377</v>
      </c>
      <c r="E282" s="171">
        <v>260.262377</v>
      </c>
      <c r="F282" s="171"/>
      <c r="G282" s="171"/>
      <c r="H282" s="171"/>
      <c r="I282" s="171"/>
      <c r="J282" s="171"/>
      <c r="K282" s="171">
        <f t="shared" si="42"/>
        <v>0</v>
      </c>
      <c r="L282" s="171"/>
      <c r="M282" s="171"/>
      <c r="N282" s="171"/>
      <c r="O282" s="171"/>
      <c r="P282" s="171"/>
    </row>
    <row r="283" ht="14.25" hidden="1" outlineLevel="2" spans="1:16">
      <c r="A283" s="169" t="s">
        <v>1744</v>
      </c>
      <c r="B283" s="170" t="s">
        <v>1745</v>
      </c>
      <c r="C283" s="171">
        <f t="shared" si="45"/>
        <v>83.840683</v>
      </c>
      <c r="D283" s="171">
        <f t="shared" si="41"/>
        <v>83.840683</v>
      </c>
      <c r="E283" s="171">
        <v>83.840683</v>
      </c>
      <c r="F283" s="171"/>
      <c r="G283" s="171"/>
      <c r="H283" s="171"/>
      <c r="I283" s="171"/>
      <c r="J283" s="171"/>
      <c r="K283" s="171">
        <f t="shared" si="42"/>
        <v>0</v>
      </c>
      <c r="L283" s="171"/>
      <c r="M283" s="171"/>
      <c r="N283" s="171"/>
      <c r="O283" s="171"/>
      <c r="P283" s="171"/>
    </row>
    <row r="284" ht="14.25" hidden="1" outlineLevel="2" spans="1:16">
      <c r="A284" s="169" t="s">
        <v>1746</v>
      </c>
      <c r="B284" s="170" t="s">
        <v>1747</v>
      </c>
      <c r="C284" s="171">
        <f t="shared" si="45"/>
        <v>208.87719</v>
      </c>
      <c r="D284" s="171">
        <f t="shared" si="41"/>
        <v>208.87719</v>
      </c>
      <c r="E284" s="171">
        <v>208.87719</v>
      </c>
      <c r="F284" s="171"/>
      <c r="G284" s="171"/>
      <c r="H284" s="171"/>
      <c r="I284" s="171"/>
      <c r="J284" s="171"/>
      <c r="K284" s="171">
        <f t="shared" si="42"/>
        <v>0</v>
      </c>
      <c r="L284" s="171"/>
      <c r="M284" s="171"/>
      <c r="N284" s="171"/>
      <c r="O284" s="171"/>
      <c r="P284" s="171"/>
    </row>
    <row r="285" ht="14.25" hidden="1" outlineLevel="2" spans="1:16">
      <c r="A285" s="169" t="s">
        <v>1748</v>
      </c>
      <c r="B285" s="170" t="s">
        <v>1749</v>
      </c>
      <c r="C285" s="171">
        <f t="shared" si="45"/>
        <v>27.973985</v>
      </c>
      <c r="D285" s="171">
        <f t="shared" si="41"/>
        <v>27.973985</v>
      </c>
      <c r="E285" s="171">
        <v>27.973985</v>
      </c>
      <c r="F285" s="171"/>
      <c r="G285" s="171"/>
      <c r="H285" s="171"/>
      <c r="I285" s="171"/>
      <c r="J285" s="171"/>
      <c r="K285" s="171">
        <f t="shared" si="42"/>
        <v>0</v>
      </c>
      <c r="L285" s="171"/>
      <c r="M285" s="171"/>
      <c r="N285" s="171"/>
      <c r="O285" s="171"/>
      <c r="P285" s="171"/>
    </row>
    <row r="286" ht="14.25" outlineLevel="1" collapsed="1" spans="1:16">
      <c r="A286" s="169"/>
      <c r="B286" s="170" t="s">
        <v>1750</v>
      </c>
      <c r="C286" s="171">
        <f>SUM(C287:C291)</f>
        <v>1142.266936</v>
      </c>
      <c r="D286" s="171">
        <f t="shared" ref="D286:P286" si="49">SUM(D287:D291)</f>
        <v>1142.266936</v>
      </c>
      <c r="E286" s="171">
        <f t="shared" si="49"/>
        <v>842.266936</v>
      </c>
      <c r="F286" s="171">
        <f t="shared" si="49"/>
        <v>300</v>
      </c>
      <c r="G286" s="171">
        <f t="shared" si="49"/>
        <v>0</v>
      </c>
      <c r="H286" s="171">
        <f t="shared" si="49"/>
        <v>0</v>
      </c>
      <c r="I286" s="171">
        <f t="shared" si="49"/>
        <v>300</v>
      </c>
      <c r="J286" s="171">
        <f t="shared" si="49"/>
        <v>0</v>
      </c>
      <c r="K286" s="171">
        <f t="shared" si="49"/>
        <v>0</v>
      </c>
      <c r="L286" s="171">
        <f t="shared" si="49"/>
        <v>0</v>
      </c>
      <c r="M286" s="171">
        <f t="shared" si="49"/>
        <v>0</v>
      </c>
      <c r="N286" s="171">
        <f t="shared" si="49"/>
        <v>0</v>
      </c>
      <c r="O286" s="171">
        <f t="shared" si="49"/>
        <v>0</v>
      </c>
      <c r="P286" s="171">
        <f t="shared" si="49"/>
        <v>0</v>
      </c>
    </row>
    <row r="287" ht="14.25" hidden="1" outlineLevel="2" spans="1:16">
      <c r="A287" s="169" t="s">
        <v>1751</v>
      </c>
      <c r="B287" s="170" t="s">
        <v>1752</v>
      </c>
      <c r="C287" s="171">
        <f t="shared" si="45"/>
        <v>981.220963</v>
      </c>
      <c r="D287" s="171">
        <f t="shared" si="41"/>
        <v>981.220963</v>
      </c>
      <c r="E287" s="171">
        <v>681.220963</v>
      </c>
      <c r="F287" s="171">
        <v>300</v>
      </c>
      <c r="G287" s="171"/>
      <c r="H287" s="171"/>
      <c r="I287" s="171">
        <v>300</v>
      </c>
      <c r="J287" s="171"/>
      <c r="K287" s="171">
        <f t="shared" si="42"/>
        <v>0</v>
      </c>
      <c r="L287" s="171"/>
      <c r="M287" s="171"/>
      <c r="N287" s="171"/>
      <c r="O287" s="171"/>
      <c r="P287" s="171"/>
    </row>
    <row r="288" ht="14.25" hidden="1" outlineLevel="2" spans="1:16">
      <c r="A288" s="169" t="s">
        <v>1753</v>
      </c>
      <c r="B288" s="170" t="s">
        <v>1754</v>
      </c>
      <c r="C288" s="171">
        <f t="shared" si="45"/>
        <v>131.338187</v>
      </c>
      <c r="D288" s="171">
        <f t="shared" si="41"/>
        <v>131.338187</v>
      </c>
      <c r="E288" s="171">
        <v>131.338187</v>
      </c>
      <c r="F288" s="171"/>
      <c r="G288" s="171"/>
      <c r="H288" s="171"/>
      <c r="I288" s="171"/>
      <c r="J288" s="171"/>
      <c r="K288" s="171">
        <f t="shared" si="42"/>
        <v>0</v>
      </c>
      <c r="L288" s="171"/>
      <c r="M288" s="171"/>
      <c r="N288" s="171"/>
      <c r="O288" s="171"/>
      <c r="P288" s="171"/>
    </row>
    <row r="289" ht="14.25" hidden="1" outlineLevel="2" spans="1:16">
      <c r="A289" s="169" t="s">
        <v>1755</v>
      </c>
      <c r="B289" s="170" t="s">
        <v>1756</v>
      </c>
      <c r="C289" s="171">
        <f t="shared" si="45"/>
        <v>10.696516</v>
      </c>
      <c r="D289" s="171">
        <f t="shared" si="41"/>
        <v>10.696516</v>
      </c>
      <c r="E289" s="171">
        <v>10.696516</v>
      </c>
      <c r="F289" s="171"/>
      <c r="G289" s="171"/>
      <c r="H289" s="171"/>
      <c r="I289" s="171"/>
      <c r="J289" s="171"/>
      <c r="K289" s="171">
        <f t="shared" si="42"/>
        <v>0</v>
      </c>
      <c r="L289" s="171"/>
      <c r="M289" s="171"/>
      <c r="N289" s="171"/>
      <c r="O289" s="171"/>
      <c r="P289" s="171"/>
    </row>
    <row r="290" ht="14.25" hidden="1" outlineLevel="2" spans="1:16">
      <c r="A290" s="169" t="s">
        <v>1757</v>
      </c>
      <c r="B290" s="170" t="s">
        <v>1758</v>
      </c>
      <c r="C290" s="171">
        <f t="shared" si="45"/>
        <v>9.351416</v>
      </c>
      <c r="D290" s="171">
        <f t="shared" si="41"/>
        <v>9.351416</v>
      </c>
      <c r="E290" s="171">
        <v>9.351416</v>
      </c>
      <c r="F290" s="171"/>
      <c r="G290" s="171"/>
      <c r="H290" s="171"/>
      <c r="I290" s="171"/>
      <c r="J290" s="171"/>
      <c r="K290" s="171">
        <f t="shared" si="42"/>
        <v>0</v>
      </c>
      <c r="L290" s="171"/>
      <c r="M290" s="171"/>
      <c r="N290" s="171"/>
      <c r="O290" s="171"/>
      <c r="P290" s="171"/>
    </row>
    <row r="291" ht="14.25" hidden="1" outlineLevel="2" spans="1:16">
      <c r="A291" s="169" t="s">
        <v>1759</v>
      </c>
      <c r="B291" s="170" t="s">
        <v>1760</v>
      </c>
      <c r="C291" s="171">
        <f t="shared" si="45"/>
        <v>9.659854</v>
      </c>
      <c r="D291" s="171">
        <f t="shared" si="41"/>
        <v>9.659854</v>
      </c>
      <c r="E291" s="171">
        <v>9.659854</v>
      </c>
      <c r="F291" s="171"/>
      <c r="G291" s="171"/>
      <c r="H291" s="171"/>
      <c r="I291" s="171"/>
      <c r="J291" s="171"/>
      <c r="K291" s="171">
        <f t="shared" si="42"/>
        <v>0</v>
      </c>
      <c r="L291" s="171"/>
      <c r="M291" s="171"/>
      <c r="N291" s="171"/>
      <c r="O291" s="171"/>
      <c r="P291" s="171"/>
    </row>
    <row r="292" s="6" customFormat="1" ht="20.1" customHeight="1" spans="1:16">
      <c r="A292" s="167">
        <v>889</v>
      </c>
      <c r="B292" s="165" t="s">
        <v>1761</v>
      </c>
      <c r="C292" s="168">
        <f t="shared" ref="C292:P292" si="50">SUM(C293:C303)</f>
        <v>177086.0415</v>
      </c>
      <c r="D292" s="168">
        <f t="shared" si="50"/>
        <v>177086.0415</v>
      </c>
      <c r="E292" s="168">
        <f t="shared" si="50"/>
        <v>176531.0415</v>
      </c>
      <c r="F292" s="168">
        <f t="shared" si="50"/>
        <v>555</v>
      </c>
      <c r="G292" s="168">
        <f t="shared" si="50"/>
        <v>0</v>
      </c>
      <c r="H292" s="168">
        <f t="shared" si="50"/>
        <v>0</v>
      </c>
      <c r="I292" s="168">
        <f t="shared" si="50"/>
        <v>555</v>
      </c>
      <c r="J292" s="168">
        <f t="shared" si="50"/>
        <v>0</v>
      </c>
      <c r="K292" s="168">
        <f t="shared" si="50"/>
        <v>0</v>
      </c>
      <c r="L292" s="168">
        <f t="shared" si="50"/>
        <v>0</v>
      </c>
      <c r="M292" s="168">
        <f t="shared" si="50"/>
        <v>0</v>
      </c>
      <c r="N292" s="168">
        <f t="shared" si="50"/>
        <v>0</v>
      </c>
      <c r="O292" s="168">
        <f t="shared" si="50"/>
        <v>0</v>
      </c>
      <c r="P292" s="168">
        <f t="shared" si="50"/>
        <v>0</v>
      </c>
    </row>
    <row r="293" ht="14.25" outlineLevel="1" spans="1:16">
      <c r="A293" s="169" t="s">
        <v>1762</v>
      </c>
      <c r="B293" s="170" t="s">
        <v>1763</v>
      </c>
      <c r="C293" s="171">
        <v>50541</v>
      </c>
      <c r="D293" s="171">
        <v>50541</v>
      </c>
      <c r="E293" s="171">
        <v>50541</v>
      </c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</row>
    <row r="294" ht="14.25" outlineLevel="1" spans="1:16">
      <c r="A294" s="169" t="s">
        <v>1764</v>
      </c>
      <c r="B294" s="170" t="s">
        <v>1765</v>
      </c>
      <c r="C294" s="171">
        <f t="shared" si="45"/>
        <v>215</v>
      </c>
      <c r="D294" s="171">
        <f t="shared" si="41"/>
        <v>215</v>
      </c>
      <c r="E294" s="171">
        <v>215</v>
      </c>
      <c r="F294" s="171"/>
      <c r="G294" s="171"/>
      <c r="H294" s="171"/>
      <c r="I294" s="171"/>
      <c r="J294" s="171"/>
      <c r="K294" s="171">
        <f t="shared" si="42"/>
        <v>0</v>
      </c>
      <c r="L294" s="171"/>
      <c r="M294" s="171"/>
      <c r="N294" s="171"/>
      <c r="O294" s="171"/>
      <c r="P294" s="171"/>
    </row>
    <row r="295" ht="14.25" outlineLevel="1" spans="1:16">
      <c r="A295" s="169" t="s">
        <v>1766</v>
      </c>
      <c r="B295" s="170" t="s">
        <v>1767</v>
      </c>
      <c r="C295" s="171">
        <f t="shared" ref="C295:C303" si="51">D295+J295+K295</f>
        <v>20663</v>
      </c>
      <c r="D295" s="171">
        <f t="shared" ref="D295:D303" si="52">E295+F295</f>
        <v>20663</v>
      </c>
      <c r="E295" s="171">
        <v>20108</v>
      </c>
      <c r="F295" s="171">
        <v>555</v>
      </c>
      <c r="G295" s="171"/>
      <c r="H295" s="171"/>
      <c r="I295" s="171">
        <v>555</v>
      </c>
      <c r="J295" s="171"/>
      <c r="K295" s="171">
        <f t="shared" ref="K295:K303" si="53">SUM(L295:P295)</f>
        <v>0</v>
      </c>
      <c r="L295" s="171"/>
      <c r="M295" s="171"/>
      <c r="N295" s="171"/>
      <c r="O295" s="171"/>
      <c r="P295" s="171"/>
    </row>
    <row r="296" ht="14.25" outlineLevel="1" spans="1:16">
      <c r="A296" s="169" t="s">
        <v>1768</v>
      </c>
      <c r="B296" s="170" t="s">
        <v>1769</v>
      </c>
      <c r="C296" s="171">
        <f t="shared" si="51"/>
        <v>1348</v>
      </c>
      <c r="D296" s="171">
        <f t="shared" si="52"/>
        <v>1348</v>
      </c>
      <c r="E296" s="171">
        <v>1348</v>
      </c>
      <c r="F296" s="171"/>
      <c r="G296" s="171"/>
      <c r="H296" s="171"/>
      <c r="I296" s="171"/>
      <c r="J296" s="171"/>
      <c r="K296" s="171">
        <f t="shared" si="53"/>
        <v>0</v>
      </c>
      <c r="L296" s="171"/>
      <c r="M296" s="171"/>
      <c r="N296" s="171"/>
      <c r="O296" s="171"/>
      <c r="P296" s="171"/>
    </row>
    <row r="297" ht="14.25" outlineLevel="1" spans="1:16">
      <c r="A297" s="169" t="s">
        <v>1770</v>
      </c>
      <c r="B297" s="170" t="s">
        <v>1771</v>
      </c>
      <c r="C297" s="171">
        <f t="shared" si="51"/>
        <v>2210</v>
      </c>
      <c r="D297" s="171">
        <f t="shared" si="52"/>
        <v>2210</v>
      </c>
      <c r="E297" s="171">
        <v>2210</v>
      </c>
      <c r="F297" s="171"/>
      <c r="G297" s="171"/>
      <c r="H297" s="171"/>
      <c r="I297" s="171"/>
      <c r="J297" s="171"/>
      <c r="K297" s="171">
        <f t="shared" si="53"/>
        <v>0</v>
      </c>
      <c r="L297" s="171"/>
      <c r="M297" s="171"/>
      <c r="N297" s="171"/>
      <c r="O297" s="171"/>
      <c r="P297" s="171"/>
    </row>
    <row r="298" ht="14.25" outlineLevel="1" spans="1:16">
      <c r="A298" s="169" t="s">
        <v>1772</v>
      </c>
      <c r="B298" s="170" t="s">
        <v>1773</v>
      </c>
      <c r="C298" s="171">
        <f t="shared" si="51"/>
        <v>17047.89</v>
      </c>
      <c r="D298" s="171">
        <f t="shared" si="52"/>
        <v>17047.89</v>
      </c>
      <c r="E298" s="171">
        <v>17047.89</v>
      </c>
      <c r="F298" s="171"/>
      <c r="G298" s="171"/>
      <c r="H298" s="171"/>
      <c r="I298" s="171"/>
      <c r="J298" s="171"/>
      <c r="K298" s="171">
        <f t="shared" si="53"/>
        <v>0</v>
      </c>
      <c r="L298" s="171"/>
      <c r="M298" s="171"/>
      <c r="N298" s="171"/>
      <c r="O298" s="171"/>
      <c r="P298" s="171"/>
    </row>
    <row r="299" ht="14.25" outlineLevel="1" spans="1:16">
      <c r="A299" s="169" t="s">
        <v>1774</v>
      </c>
      <c r="B299" s="170" t="s">
        <v>1775</v>
      </c>
      <c r="C299" s="171">
        <f t="shared" si="51"/>
        <v>15070</v>
      </c>
      <c r="D299" s="171">
        <f t="shared" si="52"/>
        <v>15070</v>
      </c>
      <c r="E299" s="171">
        <v>15070</v>
      </c>
      <c r="F299" s="171"/>
      <c r="G299" s="171"/>
      <c r="H299" s="171"/>
      <c r="I299" s="171"/>
      <c r="J299" s="171"/>
      <c r="K299" s="171">
        <f t="shared" si="53"/>
        <v>0</v>
      </c>
      <c r="L299" s="171"/>
      <c r="M299" s="171"/>
      <c r="N299" s="171"/>
      <c r="O299" s="171"/>
      <c r="P299" s="171"/>
    </row>
    <row r="300" ht="14.25" outlineLevel="1" spans="1:16">
      <c r="A300" s="169" t="s">
        <v>1776</v>
      </c>
      <c r="B300" s="170" t="s">
        <v>1777</v>
      </c>
      <c r="C300" s="171">
        <f t="shared" si="51"/>
        <v>16572</v>
      </c>
      <c r="D300" s="171">
        <f t="shared" si="52"/>
        <v>16572</v>
      </c>
      <c r="E300" s="171">
        <v>16572</v>
      </c>
      <c r="F300" s="171"/>
      <c r="G300" s="171"/>
      <c r="H300" s="171"/>
      <c r="I300" s="171"/>
      <c r="J300" s="171"/>
      <c r="K300" s="171">
        <f t="shared" si="53"/>
        <v>0</v>
      </c>
      <c r="L300" s="171"/>
      <c r="M300" s="171"/>
      <c r="N300" s="171"/>
      <c r="O300" s="171"/>
      <c r="P300" s="171"/>
    </row>
    <row r="301" ht="14.25" outlineLevel="1" spans="1:16">
      <c r="A301" s="169" t="s">
        <v>1778</v>
      </c>
      <c r="B301" s="170" t="s">
        <v>1779</v>
      </c>
      <c r="C301" s="171">
        <f t="shared" si="51"/>
        <v>987</v>
      </c>
      <c r="D301" s="171">
        <f t="shared" si="52"/>
        <v>987</v>
      </c>
      <c r="E301" s="171">
        <v>987</v>
      </c>
      <c r="F301" s="171"/>
      <c r="G301" s="171"/>
      <c r="H301" s="171"/>
      <c r="I301" s="171"/>
      <c r="J301" s="171"/>
      <c r="K301" s="171">
        <f t="shared" si="53"/>
        <v>0</v>
      </c>
      <c r="L301" s="171"/>
      <c r="M301" s="171"/>
      <c r="N301" s="171"/>
      <c r="O301" s="171"/>
      <c r="P301" s="171"/>
    </row>
    <row r="302" ht="14.25" outlineLevel="1" spans="1:16">
      <c r="A302" s="169" t="s">
        <v>1780</v>
      </c>
      <c r="B302" s="170" t="s">
        <v>1781</v>
      </c>
      <c r="C302" s="171">
        <f t="shared" si="51"/>
        <v>50050</v>
      </c>
      <c r="D302" s="171">
        <f t="shared" si="52"/>
        <v>50050</v>
      </c>
      <c r="E302" s="174">
        <f>50+50000</f>
        <v>50050</v>
      </c>
      <c r="F302" s="171"/>
      <c r="G302" s="171"/>
      <c r="H302" s="171"/>
      <c r="I302" s="171"/>
      <c r="J302" s="171"/>
      <c r="K302" s="171">
        <f t="shared" si="53"/>
        <v>0</v>
      </c>
      <c r="L302" s="171"/>
      <c r="M302" s="171"/>
      <c r="N302" s="171"/>
      <c r="O302" s="171"/>
      <c r="P302" s="171"/>
    </row>
    <row r="303" ht="14.25" outlineLevel="1" spans="1:16">
      <c r="A303" s="169" t="s">
        <v>1782</v>
      </c>
      <c r="B303" s="170" t="s">
        <v>1783</v>
      </c>
      <c r="C303" s="171">
        <f t="shared" si="51"/>
        <v>2382.1515</v>
      </c>
      <c r="D303" s="171">
        <f t="shared" si="52"/>
        <v>2382.1515</v>
      </c>
      <c r="E303" s="171">
        <v>2382.1515</v>
      </c>
      <c r="F303" s="171"/>
      <c r="G303" s="171"/>
      <c r="H303" s="171"/>
      <c r="I303" s="171"/>
      <c r="J303" s="171"/>
      <c r="K303" s="171">
        <f t="shared" si="53"/>
        <v>0</v>
      </c>
      <c r="L303" s="171"/>
      <c r="M303" s="171"/>
      <c r="N303" s="171"/>
      <c r="O303" s="171"/>
      <c r="P303" s="171"/>
    </row>
    <row r="304" s="6" customFormat="1" ht="20.1" customHeight="1" collapsed="1" spans="1:16">
      <c r="A304" s="167"/>
      <c r="B304" s="165" t="s">
        <v>1784</v>
      </c>
      <c r="C304" s="168">
        <v>54725</v>
      </c>
      <c r="D304" s="168">
        <v>54725</v>
      </c>
      <c r="E304" s="168">
        <v>54725</v>
      </c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</row>
    <row r="305" s="6" customFormat="1" ht="20.1" customHeight="1" spans="1:16">
      <c r="A305" s="167"/>
      <c r="B305" s="165" t="s">
        <v>1785</v>
      </c>
      <c r="C305" s="168">
        <v>16379</v>
      </c>
      <c r="D305" s="168">
        <v>16379</v>
      </c>
      <c r="E305" s="168">
        <v>16379</v>
      </c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</row>
    <row r="306" s="6" customFormat="1" ht="20.1" customHeight="1" spans="1:16">
      <c r="A306" s="167"/>
      <c r="B306" s="165" t="s">
        <v>1786</v>
      </c>
      <c r="C306" s="168">
        <v>76113</v>
      </c>
      <c r="D306" s="168">
        <v>76113</v>
      </c>
      <c r="E306" s="168">
        <v>76113</v>
      </c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</row>
  </sheetData>
  <sheetProtection password="C70D" sheet="1" objects="1"/>
  <mergeCells count="16">
    <mergeCell ref="A2:P2"/>
    <mergeCell ref="D4:I4"/>
    <mergeCell ref="K4:P4"/>
    <mergeCell ref="F5:I5"/>
    <mergeCell ref="A4:A6"/>
    <mergeCell ref="B4:B6"/>
    <mergeCell ref="C4:C6"/>
    <mergeCell ref="D5:D6"/>
    <mergeCell ref="E5:E6"/>
    <mergeCell ref="J4:J6"/>
    <mergeCell ref="K5:K6"/>
    <mergeCell ref="L5:L6"/>
    <mergeCell ref="M5:M6"/>
    <mergeCell ref="N5:N6"/>
    <mergeCell ref="O5:O6"/>
    <mergeCell ref="P5:P6"/>
  </mergeCells>
  <printOptions horizontalCentered="1"/>
  <pageMargins left="0.786805555555556" right="0.590277777777778" top="0.984027777777778" bottom="0.786805555555556" header="0.313888888888889" footer="0.313888888888889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outlinePr summaryBelow="0" summaryRight="0"/>
  </sheetPr>
  <dimension ref="A1:M1768"/>
  <sheetViews>
    <sheetView workbookViewId="0">
      <selection activeCell="N6" sqref="N6"/>
    </sheetView>
  </sheetViews>
  <sheetFormatPr defaultColWidth="9" defaultRowHeight="14.25"/>
  <cols>
    <col min="1" max="1" width="6.125" style="133" customWidth="1"/>
    <col min="2" max="2" width="33.625" style="134" customWidth="1"/>
    <col min="3" max="5" width="8.625" style="134" customWidth="1"/>
    <col min="6" max="7" width="7.625" style="134" customWidth="1"/>
    <col min="8" max="9" width="8.25" style="134" customWidth="1"/>
    <col min="10" max="13" width="7.625" style="134" customWidth="1"/>
    <col min="14" max="16384" width="9" style="134"/>
  </cols>
  <sheetData>
    <row r="1" s="128" customFormat="1" ht="20.1" customHeight="1" spans="1:1">
      <c r="A1" s="135" t="s">
        <v>25</v>
      </c>
    </row>
    <row r="2" s="129" customFormat="1" ht="45" customHeight="1" spans="1:13">
      <c r="A2" s="136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="130" customFormat="1" ht="20.1" customHeight="1" spans="1:13">
      <c r="A3" s="137"/>
      <c r="M3" s="153" t="s">
        <v>41</v>
      </c>
    </row>
    <row r="4" s="131" customFormat="1" ht="15" customHeight="1" spans="1:13">
      <c r="A4" s="138" t="s">
        <v>1193</v>
      </c>
      <c r="B4" s="138" t="s">
        <v>1787</v>
      </c>
      <c r="C4" s="139" t="s">
        <v>1195</v>
      </c>
      <c r="D4" s="139" t="s">
        <v>1196</v>
      </c>
      <c r="E4" s="139"/>
      <c r="F4" s="139"/>
      <c r="G4" s="139" t="s">
        <v>1788</v>
      </c>
      <c r="H4" s="140" t="s">
        <v>1198</v>
      </c>
      <c r="I4" s="154"/>
      <c r="J4" s="154"/>
      <c r="K4" s="154"/>
      <c r="L4" s="154"/>
      <c r="M4" s="155"/>
    </row>
    <row r="5" s="131" customFormat="1" ht="25.5" spans="1:13">
      <c r="A5" s="138"/>
      <c r="B5" s="141"/>
      <c r="C5" s="142"/>
      <c r="D5" s="139" t="s">
        <v>1201</v>
      </c>
      <c r="E5" s="139" t="s">
        <v>1789</v>
      </c>
      <c r="F5" s="139" t="s">
        <v>1790</v>
      </c>
      <c r="G5" s="142"/>
      <c r="H5" s="139" t="s">
        <v>1201</v>
      </c>
      <c r="I5" s="139" t="s">
        <v>1791</v>
      </c>
      <c r="J5" s="139" t="s">
        <v>1792</v>
      </c>
      <c r="K5" s="139" t="s">
        <v>1793</v>
      </c>
      <c r="L5" s="139" t="s">
        <v>1794</v>
      </c>
      <c r="M5" s="139" t="s">
        <v>1795</v>
      </c>
    </row>
    <row r="6" ht="20.1" customHeight="1" spans="1:13">
      <c r="A6" s="143"/>
      <c r="B6" s="144" t="s">
        <v>1195</v>
      </c>
      <c r="C6" s="145">
        <f t="shared" ref="C6:M6" si="0">SUM(C7,C146,C220,C429,C593,C642,C678,C843,C862,C1430,C1516,C1684,C1729)</f>
        <v>545076.501497</v>
      </c>
      <c r="D6" s="145">
        <f t="shared" si="0"/>
        <v>518572.576532</v>
      </c>
      <c r="E6" s="145">
        <f>SUM(E7,E146,E220,E429,E593,E642,E678,E843,E862,E1430,E1516,E1684,E1729)+0.2</f>
        <v>485572.58334</v>
      </c>
      <c r="F6" s="145">
        <f t="shared" si="0"/>
        <v>33000.193192</v>
      </c>
      <c r="G6" s="145">
        <f t="shared" si="0"/>
        <v>661.4</v>
      </c>
      <c r="H6" s="145">
        <f t="shared" si="0"/>
        <v>25842.524965</v>
      </c>
      <c r="I6" s="145">
        <f t="shared" si="0"/>
        <v>25181.564965</v>
      </c>
      <c r="J6" s="145">
        <f t="shared" si="0"/>
        <v>0</v>
      </c>
      <c r="K6" s="145">
        <f t="shared" si="0"/>
        <v>0</v>
      </c>
      <c r="L6" s="145">
        <f t="shared" si="0"/>
        <v>260</v>
      </c>
      <c r="M6" s="145">
        <f t="shared" si="0"/>
        <v>400.96</v>
      </c>
    </row>
    <row r="7" s="132" customFormat="1" ht="20.1" customHeight="1" spans="1:13">
      <c r="A7" s="146" t="s">
        <v>1210</v>
      </c>
      <c r="B7" s="144" t="s">
        <v>1211</v>
      </c>
      <c r="C7" s="147">
        <f t="shared" ref="C7:M7" si="1">SUMIF($A$6:$A$2011,"0?????",C6:C20011)</f>
        <v>16898.49</v>
      </c>
      <c r="D7" s="147">
        <f t="shared" si="1"/>
        <v>16898.49</v>
      </c>
      <c r="E7" s="147">
        <f t="shared" si="1"/>
        <v>16898.49</v>
      </c>
      <c r="F7" s="147">
        <f t="shared" si="1"/>
        <v>0</v>
      </c>
      <c r="G7" s="147">
        <f t="shared" si="1"/>
        <v>0</v>
      </c>
      <c r="H7" s="147">
        <f t="shared" si="1"/>
        <v>0</v>
      </c>
      <c r="I7" s="147">
        <f t="shared" si="1"/>
        <v>0</v>
      </c>
      <c r="J7" s="147">
        <f t="shared" si="1"/>
        <v>0</v>
      </c>
      <c r="K7" s="147">
        <f t="shared" si="1"/>
        <v>0</v>
      </c>
      <c r="L7" s="147">
        <f t="shared" si="1"/>
        <v>0</v>
      </c>
      <c r="M7" s="147">
        <f t="shared" si="1"/>
        <v>0</v>
      </c>
    </row>
    <row r="8" ht="15" outlineLevel="1" spans="1:13">
      <c r="A8" s="148" t="s">
        <v>1212</v>
      </c>
      <c r="B8" s="149" t="s">
        <v>1796</v>
      </c>
      <c r="C8" s="150">
        <f t="shared" ref="C8:C71" si="2">H8+G8+D8</f>
        <v>218</v>
      </c>
      <c r="D8" s="150">
        <f t="shared" ref="D8:D71" si="3">F8+E8</f>
        <v>218</v>
      </c>
      <c r="E8" s="150">
        <v>218</v>
      </c>
      <c r="F8" s="150"/>
      <c r="G8" s="150"/>
      <c r="H8" s="150">
        <f t="shared" ref="H8:H71" si="4">SUM(I8:M8)</f>
        <v>0</v>
      </c>
      <c r="I8" s="150"/>
      <c r="J8" s="150"/>
      <c r="K8" s="150"/>
      <c r="L8" s="150"/>
      <c r="M8" s="150"/>
    </row>
    <row r="9" ht="15" outlineLevel="2" spans="1:13">
      <c r="A9" s="148"/>
      <c r="B9" s="151" t="s">
        <v>1797</v>
      </c>
      <c r="C9" s="152">
        <f t="shared" si="2"/>
        <v>85</v>
      </c>
      <c r="D9" s="152">
        <f t="shared" si="3"/>
        <v>85</v>
      </c>
      <c r="E9" s="152">
        <v>85</v>
      </c>
      <c r="F9" s="152"/>
      <c r="G9" s="152"/>
      <c r="H9" s="152">
        <f t="shared" si="4"/>
        <v>0</v>
      </c>
      <c r="I9" s="152"/>
      <c r="J9" s="152"/>
      <c r="K9" s="152"/>
      <c r="L9" s="152"/>
      <c r="M9" s="152"/>
    </row>
    <row r="10" ht="15" outlineLevel="2" spans="1:13">
      <c r="A10" s="148"/>
      <c r="B10" s="151" t="s">
        <v>1798</v>
      </c>
      <c r="C10" s="152">
        <f t="shared" si="2"/>
        <v>10</v>
      </c>
      <c r="D10" s="152">
        <f t="shared" si="3"/>
        <v>10</v>
      </c>
      <c r="E10" s="152">
        <v>10</v>
      </c>
      <c r="F10" s="152"/>
      <c r="G10" s="152"/>
      <c r="H10" s="152">
        <f t="shared" si="4"/>
        <v>0</v>
      </c>
      <c r="I10" s="152"/>
      <c r="J10" s="152"/>
      <c r="K10" s="152"/>
      <c r="L10" s="152"/>
      <c r="M10" s="152"/>
    </row>
    <row r="11" ht="15" outlineLevel="2" spans="1:13">
      <c r="A11" s="148"/>
      <c r="B11" s="151" t="s">
        <v>1799</v>
      </c>
      <c r="C11" s="152">
        <f t="shared" si="2"/>
        <v>53</v>
      </c>
      <c r="D11" s="152">
        <f t="shared" si="3"/>
        <v>53</v>
      </c>
      <c r="E11" s="152">
        <v>53</v>
      </c>
      <c r="F11" s="152"/>
      <c r="G11" s="152"/>
      <c r="H11" s="152">
        <f t="shared" si="4"/>
        <v>0</v>
      </c>
      <c r="I11" s="152"/>
      <c r="J11" s="152"/>
      <c r="K11" s="152"/>
      <c r="L11" s="152"/>
      <c r="M11" s="152"/>
    </row>
    <row r="12" ht="15" outlineLevel="2" spans="1:13">
      <c r="A12" s="148"/>
      <c r="B12" s="151" t="s">
        <v>1800</v>
      </c>
      <c r="C12" s="152">
        <f t="shared" si="2"/>
        <v>70</v>
      </c>
      <c r="D12" s="152">
        <f t="shared" si="3"/>
        <v>70</v>
      </c>
      <c r="E12" s="152">
        <v>70</v>
      </c>
      <c r="F12" s="152"/>
      <c r="G12" s="152"/>
      <c r="H12" s="152">
        <f t="shared" si="4"/>
        <v>0</v>
      </c>
      <c r="I12" s="152"/>
      <c r="J12" s="152"/>
      <c r="K12" s="152"/>
      <c r="L12" s="152"/>
      <c r="M12" s="152"/>
    </row>
    <row r="13" ht="15" outlineLevel="1" spans="1:13">
      <c r="A13" s="148" t="s">
        <v>1214</v>
      </c>
      <c r="B13" s="149" t="s">
        <v>1801</v>
      </c>
      <c r="C13" s="150">
        <f t="shared" si="2"/>
        <v>38.8</v>
      </c>
      <c r="D13" s="150">
        <f t="shared" si="3"/>
        <v>38.8</v>
      </c>
      <c r="E13" s="150">
        <v>38.8</v>
      </c>
      <c r="F13" s="150"/>
      <c r="G13" s="150"/>
      <c r="H13" s="150">
        <f t="shared" si="4"/>
        <v>0</v>
      </c>
      <c r="I13" s="150"/>
      <c r="J13" s="150"/>
      <c r="K13" s="150"/>
      <c r="L13" s="150"/>
      <c r="M13" s="150"/>
    </row>
    <row r="14" ht="15" outlineLevel="2" spans="1:13">
      <c r="A14" s="148"/>
      <c r="B14" s="151" t="s">
        <v>1802</v>
      </c>
      <c r="C14" s="152">
        <f t="shared" si="2"/>
        <v>19.8</v>
      </c>
      <c r="D14" s="152">
        <f t="shared" si="3"/>
        <v>19.8</v>
      </c>
      <c r="E14" s="152">
        <v>19.8</v>
      </c>
      <c r="F14" s="152"/>
      <c r="G14" s="152"/>
      <c r="H14" s="152">
        <f t="shared" si="4"/>
        <v>0</v>
      </c>
      <c r="I14" s="152"/>
      <c r="J14" s="152"/>
      <c r="K14" s="152"/>
      <c r="L14" s="152"/>
      <c r="M14" s="152"/>
    </row>
    <row r="15" ht="15" outlineLevel="2" spans="1:13">
      <c r="A15" s="148"/>
      <c r="B15" s="151" t="s">
        <v>1803</v>
      </c>
      <c r="C15" s="152">
        <f t="shared" si="2"/>
        <v>17</v>
      </c>
      <c r="D15" s="152">
        <f t="shared" si="3"/>
        <v>17</v>
      </c>
      <c r="E15" s="152">
        <v>17</v>
      </c>
      <c r="F15" s="152"/>
      <c r="G15" s="152"/>
      <c r="H15" s="152">
        <f t="shared" si="4"/>
        <v>0</v>
      </c>
      <c r="I15" s="152"/>
      <c r="J15" s="152"/>
      <c r="K15" s="152"/>
      <c r="L15" s="152"/>
      <c r="M15" s="152"/>
    </row>
    <row r="16" ht="15" outlineLevel="2" spans="1:13">
      <c r="A16" s="148"/>
      <c r="B16" s="151" t="s">
        <v>1804</v>
      </c>
      <c r="C16" s="152">
        <f t="shared" si="2"/>
        <v>2</v>
      </c>
      <c r="D16" s="152">
        <f t="shared" si="3"/>
        <v>2</v>
      </c>
      <c r="E16" s="152">
        <v>2</v>
      </c>
      <c r="F16" s="152"/>
      <c r="G16" s="152"/>
      <c r="H16" s="152">
        <f t="shared" si="4"/>
        <v>0</v>
      </c>
      <c r="I16" s="152"/>
      <c r="J16" s="152"/>
      <c r="K16" s="152"/>
      <c r="L16" s="152"/>
      <c r="M16" s="152"/>
    </row>
    <row r="17" ht="15" outlineLevel="1" spans="1:13">
      <c r="A17" s="148" t="s">
        <v>1216</v>
      </c>
      <c r="B17" s="149" t="s">
        <v>1805</v>
      </c>
      <c r="C17" s="150">
        <f t="shared" si="2"/>
        <v>262</v>
      </c>
      <c r="D17" s="150">
        <f t="shared" si="3"/>
        <v>262</v>
      </c>
      <c r="E17" s="150">
        <v>262</v>
      </c>
      <c r="F17" s="150"/>
      <c r="G17" s="150"/>
      <c r="H17" s="150">
        <f t="shared" si="4"/>
        <v>0</v>
      </c>
      <c r="I17" s="150"/>
      <c r="J17" s="150"/>
      <c r="K17" s="150"/>
      <c r="L17" s="150"/>
      <c r="M17" s="150"/>
    </row>
    <row r="18" ht="15" outlineLevel="2" spans="1:13">
      <c r="A18" s="148"/>
      <c r="B18" s="151" t="s">
        <v>1804</v>
      </c>
      <c r="C18" s="152">
        <f t="shared" si="2"/>
        <v>2</v>
      </c>
      <c r="D18" s="152">
        <f t="shared" si="3"/>
        <v>2</v>
      </c>
      <c r="E18" s="152">
        <v>2</v>
      </c>
      <c r="F18" s="152"/>
      <c r="G18" s="152"/>
      <c r="H18" s="152">
        <f t="shared" si="4"/>
        <v>0</v>
      </c>
      <c r="I18" s="152"/>
      <c r="J18" s="152"/>
      <c r="K18" s="152"/>
      <c r="L18" s="152"/>
      <c r="M18" s="152"/>
    </row>
    <row r="19" ht="15" outlineLevel="2" spans="1:13">
      <c r="A19" s="148"/>
      <c r="B19" s="151" t="s">
        <v>1806</v>
      </c>
      <c r="C19" s="152">
        <f t="shared" si="2"/>
        <v>190</v>
      </c>
      <c r="D19" s="152">
        <f t="shared" si="3"/>
        <v>190</v>
      </c>
      <c r="E19" s="152">
        <v>190</v>
      </c>
      <c r="F19" s="152"/>
      <c r="G19" s="152"/>
      <c r="H19" s="152">
        <f t="shared" si="4"/>
        <v>0</v>
      </c>
      <c r="I19" s="152"/>
      <c r="J19" s="152"/>
      <c r="K19" s="152"/>
      <c r="L19" s="152"/>
      <c r="M19" s="152"/>
    </row>
    <row r="20" ht="15" outlineLevel="2" spans="1:13">
      <c r="A20" s="148"/>
      <c r="B20" s="151" t="s">
        <v>1807</v>
      </c>
      <c r="C20" s="152">
        <f t="shared" si="2"/>
        <v>70</v>
      </c>
      <c r="D20" s="152">
        <f t="shared" si="3"/>
        <v>70</v>
      </c>
      <c r="E20" s="152">
        <v>70</v>
      </c>
      <c r="F20" s="152"/>
      <c r="G20" s="152"/>
      <c r="H20" s="152">
        <f t="shared" si="4"/>
        <v>0</v>
      </c>
      <c r="I20" s="152"/>
      <c r="J20" s="152"/>
      <c r="K20" s="152"/>
      <c r="L20" s="152"/>
      <c r="M20" s="152"/>
    </row>
    <row r="21" ht="15" outlineLevel="1" spans="1:13">
      <c r="A21" s="148" t="s">
        <v>1218</v>
      </c>
      <c r="B21" s="149" t="s">
        <v>1808</v>
      </c>
      <c r="C21" s="150">
        <f t="shared" si="2"/>
        <v>918.25</v>
      </c>
      <c r="D21" s="150">
        <f t="shared" si="3"/>
        <v>918.25</v>
      </c>
      <c r="E21" s="150">
        <v>918.25</v>
      </c>
      <c r="F21" s="150"/>
      <c r="G21" s="150"/>
      <c r="H21" s="150">
        <f t="shared" si="4"/>
        <v>0</v>
      </c>
      <c r="I21" s="150"/>
      <c r="J21" s="150"/>
      <c r="K21" s="150"/>
      <c r="L21" s="150"/>
      <c r="M21" s="150"/>
    </row>
    <row r="22" ht="15" outlineLevel="2" spans="1:13">
      <c r="A22" s="148"/>
      <c r="B22" s="151" t="s">
        <v>1804</v>
      </c>
      <c r="C22" s="152">
        <f t="shared" si="2"/>
        <v>6</v>
      </c>
      <c r="D22" s="152">
        <f t="shared" si="3"/>
        <v>6</v>
      </c>
      <c r="E22" s="152">
        <v>6</v>
      </c>
      <c r="F22" s="152"/>
      <c r="G22" s="152"/>
      <c r="H22" s="152">
        <f t="shared" si="4"/>
        <v>0</v>
      </c>
      <c r="I22" s="152"/>
      <c r="J22" s="152"/>
      <c r="K22" s="152"/>
      <c r="L22" s="152"/>
      <c r="M22" s="152"/>
    </row>
    <row r="23" ht="15" outlineLevel="2" spans="1:13">
      <c r="A23" s="148"/>
      <c r="B23" s="151" t="s">
        <v>1809</v>
      </c>
      <c r="C23" s="152">
        <f t="shared" si="2"/>
        <v>10.75</v>
      </c>
      <c r="D23" s="152">
        <f t="shared" si="3"/>
        <v>10.75</v>
      </c>
      <c r="E23" s="152">
        <v>10.75</v>
      </c>
      <c r="F23" s="152"/>
      <c r="G23" s="152"/>
      <c r="H23" s="152">
        <f t="shared" si="4"/>
        <v>0</v>
      </c>
      <c r="I23" s="152"/>
      <c r="J23" s="152"/>
      <c r="K23" s="152"/>
      <c r="L23" s="152"/>
      <c r="M23" s="152"/>
    </row>
    <row r="24" ht="15" outlineLevel="2" spans="1:13">
      <c r="A24" s="148"/>
      <c r="B24" s="151" t="s">
        <v>1810</v>
      </c>
      <c r="C24" s="152">
        <f t="shared" si="2"/>
        <v>42.25</v>
      </c>
      <c r="D24" s="152">
        <f t="shared" si="3"/>
        <v>42.25</v>
      </c>
      <c r="E24" s="152">
        <v>42.25</v>
      </c>
      <c r="F24" s="152"/>
      <c r="G24" s="152"/>
      <c r="H24" s="152">
        <f t="shared" si="4"/>
        <v>0</v>
      </c>
      <c r="I24" s="152"/>
      <c r="J24" s="152"/>
      <c r="K24" s="152"/>
      <c r="L24" s="152"/>
      <c r="M24" s="152"/>
    </row>
    <row r="25" ht="15" outlineLevel="2" spans="1:13">
      <c r="A25" s="148"/>
      <c r="B25" s="151" t="s">
        <v>1811</v>
      </c>
      <c r="C25" s="152">
        <f t="shared" si="2"/>
        <v>56.25</v>
      </c>
      <c r="D25" s="152">
        <f t="shared" si="3"/>
        <v>56.25</v>
      </c>
      <c r="E25" s="152">
        <v>56.25</v>
      </c>
      <c r="F25" s="152"/>
      <c r="G25" s="152"/>
      <c r="H25" s="152">
        <f t="shared" si="4"/>
        <v>0</v>
      </c>
      <c r="I25" s="152"/>
      <c r="J25" s="152"/>
      <c r="K25" s="152"/>
      <c r="L25" s="152"/>
      <c r="M25" s="152"/>
    </row>
    <row r="26" ht="15" outlineLevel="2" spans="1:13">
      <c r="A26" s="148"/>
      <c r="B26" s="151" t="s">
        <v>1812</v>
      </c>
      <c r="C26" s="152">
        <f t="shared" si="2"/>
        <v>33</v>
      </c>
      <c r="D26" s="152">
        <f t="shared" si="3"/>
        <v>33</v>
      </c>
      <c r="E26" s="152">
        <v>33</v>
      </c>
      <c r="F26" s="152"/>
      <c r="G26" s="152"/>
      <c r="H26" s="152">
        <f t="shared" si="4"/>
        <v>0</v>
      </c>
      <c r="I26" s="152"/>
      <c r="J26" s="152"/>
      <c r="K26" s="152"/>
      <c r="L26" s="152"/>
      <c r="M26" s="152"/>
    </row>
    <row r="27" ht="15" outlineLevel="2" spans="1:13">
      <c r="A27" s="148"/>
      <c r="B27" s="151" t="s">
        <v>1813</v>
      </c>
      <c r="C27" s="152">
        <f t="shared" si="2"/>
        <v>50</v>
      </c>
      <c r="D27" s="152">
        <f t="shared" si="3"/>
        <v>50</v>
      </c>
      <c r="E27" s="152">
        <v>50</v>
      </c>
      <c r="F27" s="152"/>
      <c r="G27" s="152"/>
      <c r="H27" s="152">
        <f t="shared" si="4"/>
        <v>0</v>
      </c>
      <c r="I27" s="152"/>
      <c r="J27" s="152"/>
      <c r="K27" s="152"/>
      <c r="L27" s="152"/>
      <c r="M27" s="152"/>
    </row>
    <row r="28" ht="15" outlineLevel="2" spans="1:13">
      <c r="A28" s="148"/>
      <c r="B28" s="151" t="s">
        <v>1814</v>
      </c>
      <c r="C28" s="152">
        <f t="shared" si="2"/>
        <v>50</v>
      </c>
      <c r="D28" s="152">
        <f t="shared" si="3"/>
        <v>50</v>
      </c>
      <c r="E28" s="152">
        <v>50</v>
      </c>
      <c r="F28" s="152"/>
      <c r="G28" s="152"/>
      <c r="H28" s="152">
        <f t="shared" si="4"/>
        <v>0</v>
      </c>
      <c r="I28" s="152"/>
      <c r="J28" s="152"/>
      <c r="K28" s="152"/>
      <c r="L28" s="152"/>
      <c r="M28" s="152"/>
    </row>
    <row r="29" ht="15" outlineLevel="2" spans="1:13">
      <c r="A29" s="148"/>
      <c r="B29" s="151" t="s">
        <v>1815</v>
      </c>
      <c r="C29" s="152">
        <f t="shared" si="2"/>
        <v>20</v>
      </c>
      <c r="D29" s="152">
        <f t="shared" si="3"/>
        <v>20</v>
      </c>
      <c r="E29" s="152">
        <v>20</v>
      </c>
      <c r="F29" s="152"/>
      <c r="G29" s="152"/>
      <c r="H29" s="152">
        <f t="shared" si="4"/>
        <v>0</v>
      </c>
      <c r="I29" s="152"/>
      <c r="J29" s="152"/>
      <c r="K29" s="152"/>
      <c r="L29" s="152"/>
      <c r="M29" s="152"/>
    </row>
    <row r="30" ht="15" outlineLevel="2" spans="1:13">
      <c r="A30" s="148"/>
      <c r="B30" s="151" t="s">
        <v>1816</v>
      </c>
      <c r="C30" s="152">
        <f t="shared" si="2"/>
        <v>650</v>
      </c>
      <c r="D30" s="152">
        <f t="shared" si="3"/>
        <v>650</v>
      </c>
      <c r="E30" s="152">
        <v>650</v>
      </c>
      <c r="F30" s="152"/>
      <c r="G30" s="152"/>
      <c r="H30" s="152">
        <f t="shared" si="4"/>
        <v>0</v>
      </c>
      <c r="I30" s="152"/>
      <c r="J30" s="152"/>
      <c r="K30" s="152"/>
      <c r="L30" s="152"/>
      <c r="M30" s="152"/>
    </row>
    <row r="31" ht="15" outlineLevel="1" spans="1:13">
      <c r="A31" s="148" t="s">
        <v>1220</v>
      </c>
      <c r="B31" s="149" t="s">
        <v>1817</v>
      </c>
      <c r="C31" s="150">
        <f t="shared" si="2"/>
        <v>479.1</v>
      </c>
      <c r="D31" s="150">
        <f t="shared" si="3"/>
        <v>479.1</v>
      </c>
      <c r="E31" s="150">
        <v>479.1</v>
      </c>
      <c r="F31" s="150"/>
      <c r="G31" s="150"/>
      <c r="H31" s="150">
        <f t="shared" si="4"/>
        <v>0</v>
      </c>
      <c r="I31" s="150"/>
      <c r="J31" s="150"/>
      <c r="K31" s="150"/>
      <c r="L31" s="150"/>
      <c r="M31" s="150"/>
    </row>
    <row r="32" ht="15" outlineLevel="2" spans="1:13">
      <c r="A32" s="148"/>
      <c r="B32" s="151" t="s">
        <v>1818</v>
      </c>
      <c r="C32" s="152">
        <f t="shared" si="2"/>
        <v>25.6</v>
      </c>
      <c r="D32" s="152">
        <f t="shared" si="3"/>
        <v>25.6</v>
      </c>
      <c r="E32" s="152">
        <v>25.6</v>
      </c>
      <c r="F32" s="152"/>
      <c r="G32" s="152"/>
      <c r="H32" s="152">
        <f t="shared" si="4"/>
        <v>0</v>
      </c>
      <c r="I32" s="152"/>
      <c r="J32" s="152"/>
      <c r="K32" s="152"/>
      <c r="L32" s="152"/>
      <c r="M32" s="152"/>
    </row>
    <row r="33" ht="15" outlineLevel="2" spans="1:13">
      <c r="A33" s="148"/>
      <c r="B33" s="151" t="s">
        <v>1819</v>
      </c>
      <c r="C33" s="152">
        <f t="shared" si="2"/>
        <v>13</v>
      </c>
      <c r="D33" s="152">
        <f t="shared" si="3"/>
        <v>13</v>
      </c>
      <c r="E33" s="152">
        <v>13</v>
      </c>
      <c r="F33" s="152"/>
      <c r="G33" s="152"/>
      <c r="H33" s="152">
        <f t="shared" si="4"/>
        <v>0</v>
      </c>
      <c r="I33" s="152"/>
      <c r="J33" s="152"/>
      <c r="K33" s="152"/>
      <c r="L33" s="152"/>
      <c r="M33" s="152"/>
    </row>
    <row r="34" ht="15" outlineLevel="2" spans="1:13">
      <c r="A34" s="148"/>
      <c r="B34" s="151" t="s">
        <v>1820</v>
      </c>
      <c r="C34" s="152">
        <f t="shared" si="2"/>
        <v>24.5</v>
      </c>
      <c r="D34" s="152">
        <f t="shared" si="3"/>
        <v>24.5</v>
      </c>
      <c r="E34" s="152">
        <v>24.5</v>
      </c>
      <c r="F34" s="152"/>
      <c r="G34" s="152"/>
      <c r="H34" s="152">
        <f t="shared" si="4"/>
        <v>0</v>
      </c>
      <c r="I34" s="152"/>
      <c r="J34" s="152"/>
      <c r="K34" s="152"/>
      <c r="L34" s="152"/>
      <c r="M34" s="152"/>
    </row>
    <row r="35" ht="15" outlineLevel="2" spans="1:13">
      <c r="A35" s="148"/>
      <c r="B35" s="151" t="s">
        <v>1821</v>
      </c>
      <c r="C35" s="152">
        <f t="shared" si="2"/>
        <v>172</v>
      </c>
      <c r="D35" s="152">
        <f t="shared" si="3"/>
        <v>172</v>
      </c>
      <c r="E35" s="152">
        <v>172</v>
      </c>
      <c r="F35" s="152"/>
      <c r="G35" s="152"/>
      <c r="H35" s="152">
        <f t="shared" si="4"/>
        <v>0</v>
      </c>
      <c r="I35" s="152"/>
      <c r="J35" s="152"/>
      <c r="K35" s="152"/>
      <c r="L35" s="152"/>
      <c r="M35" s="152"/>
    </row>
    <row r="36" ht="15" outlineLevel="2" spans="1:13">
      <c r="A36" s="148"/>
      <c r="B36" s="151" t="s">
        <v>1798</v>
      </c>
      <c r="C36" s="152">
        <f t="shared" si="2"/>
        <v>6</v>
      </c>
      <c r="D36" s="152">
        <f t="shared" si="3"/>
        <v>6</v>
      </c>
      <c r="E36" s="152">
        <v>6</v>
      </c>
      <c r="F36" s="152"/>
      <c r="G36" s="152"/>
      <c r="H36" s="152">
        <f t="shared" si="4"/>
        <v>0</v>
      </c>
      <c r="I36" s="152"/>
      <c r="J36" s="152"/>
      <c r="K36" s="152"/>
      <c r="L36" s="152"/>
      <c r="M36" s="152"/>
    </row>
    <row r="37" ht="15" outlineLevel="2" spans="1:13">
      <c r="A37" s="148"/>
      <c r="B37" s="151" t="s">
        <v>1822</v>
      </c>
      <c r="C37" s="152">
        <f t="shared" si="2"/>
        <v>136</v>
      </c>
      <c r="D37" s="152">
        <f t="shared" si="3"/>
        <v>136</v>
      </c>
      <c r="E37" s="152">
        <v>136</v>
      </c>
      <c r="F37" s="152"/>
      <c r="G37" s="152"/>
      <c r="H37" s="152">
        <f t="shared" si="4"/>
        <v>0</v>
      </c>
      <c r="I37" s="152"/>
      <c r="J37" s="152"/>
      <c r="K37" s="152"/>
      <c r="L37" s="152"/>
      <c r="M37" s="152"/>
    </row>
    <row r="38" ht="15" outlineLevel="2" spans="1:13">
      <c r="A38" s="148"/>
      <c r="B38" s="151" t="s">
        <v>1823</v>
      </c>
      <c r="C38" s="152">
        <f t="shared" si="2"/>
        <v>92</v>
      </c>
      <c r="D38" s="152">
        <f t="shared" si="3"/>
        <v>92</v>
      </c>
      <c r="E38" s="152">
        <v>92</v>
      </c>
      <c r="F38" s="152"/>
      <c r="G38" s="152"/>
      <c r="H38" s="152">
        <f t="shared" si="4"/>
        <v>0</v>
      </c>
      <c r="I38" s="152"/>
      <c r="J38" s="152"/>
      <c r="K38" s="152"/>
      <c r="L38" s="152"/>
      <c r="M38" s="152"/>
    </row>
    <row r="39" ht="15" outlineLevel="2" spans="1:13">
      <c r="A39" s="148"/>
      <c r="B39" s="151" t="s">
        <v>1824</v>
      </c>
      <c r="C39" s="152">
        <f t="shared" si="2"/>
        <v>10</v>
      </c>
      <c r="D39" s="152">
        <f t="shared" si="3"/>
        <v>10</v>
      </c>
      <c r="E39" s="152">
        <v>10</v>
      </c>
      <c r="F39" s="152"/>
      <c r="G39" s="152"/>
      <c r="H39" s="152">
        <f t="shared" si="4"/>
        <v>0</v>
      </c>
      <c r="I39" s="152"/>
      <c r="J39" s="152"/>
      <c r="K39" s="152"/>
      <c r="L39" s="152"/>
      <c r="M39" s="152"/>
    </row>
    <row r="40" ht="15" outlineLevel="1" spans="1:13">
      <c r="A40" s="148" t="s">
        <v>1222</v>
      </c>
      <c r="B40" s="149" t="s">
        <v>1825</v>
      </c>
      <c r="C40" s="150">
        <f t="shared" si="2"/>
        <v>307</v>
      </c>
      <c r="D40" s="150">
        <f t="shared" si="3"/>
        <v>307</v>
      </c>
      <c r="E40" s="150">
        <v>307</v>
      </c>
      <c r="F40" s="150"/>
      <c r="G40" s="150"/>
      <c r="H40" s="150">
        <f t="shared" si="4"/>
        <v>0</v>
      </c>
      <c r="I40" s="150"/>
      <c r="J40" s="150"/>
      <c r="K40" s="150"/>
      <c r="L40" s="150"/>
      <c r="M40" s="150"/>
    </row>
    <row r="41" ht="15" outlineLevel="2" spans="1:13">
      <c r="A41" s="148"/>
      <c r="B41" s="151" t="s">
        <v>1804</v>
      </c>
      <c r="C41" s="152">
        <f t="shared" si="2"/>
        <v>2</v>
      </c>
      <c r="D41" s="152">
        <f t="shared" si="3"/>
        <v>2</v>
      </c>
      <c r="E41" s="152">
        <v>2</v>
      </c>
      <c r="F41" s="152"/>
      <c r="G41" s="152"/>
      <c r="H41" s="152">
        <f t="shared" si="4"/>
        <v>0</v>
      </c>
      <c r="I41" s="152"/>
      <c r="J41" s="152"/>
      <c r="K41" s="152"/>
      <c r="L41" s="152"/>
      <c r="M41" s="152"/>
    </row>
    <row r="42" ht="15" outlineLevel="2" spans="1:13">
      <c r="A42" s="148"/>
      <c r="B42" s="151" t="s">
        <v>1826</v>
      </c>
      <c r="C42" s="152">
        <f t="shared" si="2"/>
        <v>10</v>
      </c>
      <c r="D42" s="152">
        <f t="shared" si="3"/>
        <v>10</v>
      </c>
      <c r="E42" s="152">
        <v>10</v>
      </c>
      <c r="F42" s="152"/>
      <c r="G42" s="152"/>
      <c r="H42" s="152">
        <f t="shared" si="4"/>
        <v>0</v>
      </c>
      <c r="I42" s="152"/>
      <c r="J42" s="152"/>
      <c r="K42" s="152"/>
      <c r="L42" s="152"/>
      <c r="M42" s="152"/>
    </row>
    <row r="43" ht="15" outlineLevel="2" spans="1:13">
      <c r="A43" s="148"/>
      <c r="B43" s="151" t="s">
        <v>1827</v>
      </c>
      <c r="C43" s="152">
        <f t="shared" si="2"/>
        <v>200</v>
      </c>
      <c r="D43" s="152">
        <f t="shared" si="3"/>
        <v>200</v>
      </c>
      <c r="E43" s="152">
        <v>200</v>
      </c>
      <c r="F43" s="152"/>
      <c r="G43" s="152"/>
      <c r="H43" s="152">
        <f t="shared" si="4"/>
        <v>0</v>
      </c>
      <c r="I43" s="152"/>
      <c r="J43" s="152"/>
      <c r="K43" s="152"/>
      <c r="L43" s="152"/>
      <c r="M43" s="152"/>
    </row>
    <row r="44" ht="15" outlineLevel="2" spans="1:13">
      <c r="A44" s="148"/>
      <c r="B44" s="151" t="s">
        <v>1828</v>
      </c>
      <c r="C44" s="152">
        <f t="shared" si="2"/>
        <v>95</v>
      </c>
      <c r="D44" s="152">
        <f t="shared" si="3"/>
        <v>95</v>
      </c>
      <c r="E44" s="152">
        <v>95</v>
      </c>
      <c r="F44" s="152"/>
      <c r="G44" s="152"/>
      <c r="H44" s="152">
        <f t="shared" si="4"/>
        <v>0</v>
      </c>
      <c r="I44" s="152"/>
      <c r="J44" s="152"/>
      <c r="K44" s="152"/>
      <c r="L44" s="152"/>
      <c r="M44" s="152"/>
    </row>
    <row r="45" ht="15" outlineLevel="1" spans="1:13">
      <c r="A45" s="148" t="s">
        <v>1224</v>
      </c>
      <c r="B45" s="149" t="s">
        <v>1829</v>
      </c>
      <c r="C45" s="150">
        <f t="shared" si="2"/>
        <v>77</v>
      </c>
      <c r="D45" s="150">
        <f t="shared" si="3"/>
        <v>77</v>
      </c>
      <c r="E45" s="150">
        <v>77</v>
      </c>
      <c r="F45" s="150"/>
      <c r="G45" s="150"/>
      <c r="H45" s="150">
        <f t="shared" si="4"/>
        <v>0</v>
      </c>
      <c r="I45" s="150"/>
      <c r="J45" s="150"/>
      <c r="K45" s="150"/>
      <c r="L45" s="150"/>
      <c r="M45" s="150"/>
    </row>
    <row r="46" ht="15" outlineLevel="2" spans="1:13">
      <c r="A46" s="148"/>
      <c r="B46" s="151" t="s">
        <v>1830</v>
      </c>
      <c r="C46" s="152">
        <f t="shared" si="2"/>
        <v>5</v>
      </c>
      <c r="D46" s="152">
        <f t="shared" si="3"/>
        <v>5</v>
      </c>
      <c r="E46" s="152">
        <v>5</v>
      </c>
      <c r="F46" s="152"/>
      <c r="G46" s="152"/>
      <c r="H46" s="152">
        <f t="shared" si="4"/>
        <v>0</v>
      </c>
      <c r="I46" s="152"/>
      <c r="J46" s="152"/>
      <c r="K46" s="152"/>
      <c r="L46" s="152"/>
      <c r="M46" s="152"/>
    </row>
    <row r="47" ht="15" outlineLevel="2" spans="1:13">
      <c r="A47" s="148"/>
      <c r="B47" s="151" t="s">
        <v>1831</v>
      </c>
      <c r="C47" s="152">
        <f t="shared" si="2"/>
        <v>42</v>
      </c>
      <c r="D47" s="152">
        <f t="shared" si="3"/>
        <v>42</v>
      </c>
      <c r="E47" s="152">
        <v>42</v>
      </c>
      <c r="F47" s="152"/>
      <c r="G47" s="152"/>
      <c r="H47" s="152">
        <f t="shared" si="4"/>
        <v>0</v>
      </c>
      <c r="I47" s="152"/>
      <c r="J47" s="152"/>
      <c r="K47" s="152"/>
      <c r="L47" s="152"/>
      <c r="M47" s="152"/>
    </row>
    <row r="48" ht="15" outlineLevel="2" spans="1:13">
      <c r="A48" s="148"/>
      <c r="B48" s="151" t="s">
        <v>1804</v>
      </c>
      <c r="C48" s="152">
        <f t="shared" si="2"/>
        <v>2</v>
      </c>
      <c r="D48" s="152">
        <f t="shared" si="3"/>
        <v>2</v>
      </c>
      <c r="E48" s="152">
        <v>2</v>
      </c>
      <c r="F48" s="152"/>
      <c r="G48" s="152"/>
      <c r="H48" s="152">
        <f t="shared" si="4"/>
        <v>0</v>
      </c>
      <c r="I48" s="152"/>
      <c r="J48" s="152"/>
      <c r="K48" s="152"/>
      <c r="L48" s="152"/>
      <c r="M48" s="152"/>
    </row>
    <row r="49" ht="15" outlineLevel="2" spans="1:13">
      <c r="A49" s="148"/>
      <c r="B49" s="151" t="s">
        <v>1830</v>
      </c>
      <c r="C49" s="152">
        <f t="shared" si="2"/>
        <v>28</v>
      </c>
      <c r="D49" s="152">
        <f t="shared" si="3"/>
        <v>28</v>
      </c>
      <c r="E49" s="152">
        <v>28</v>
      </c>
      <c r="F49" s="152"/>
      <c r="G49" s="152"/>
      <c r="H49" s="152">
        <f t="shared" si="4"/>
        <v>0</v>
      </c>
      <c r="I49" s="152"/>
      <c r="J49" s="152"/>
      <c r="K49" s="152"/>
      <c r="L49" s="152"/>
      <c r="M49" s="152"/>
    </row>
    <row r="50" ht="15" outlineLevel="1" spans="1:13">
      <c r="A50" s="148" t="s">
        <v>1226</v>
      </c>
      <c r="B50" s="149" t="s">
        <v>1832</v>
      </c>
      <c r="C50" s="150">
        <f t="shared" si="2"/>
        <v>201.35</v>
      </c>
      <c r="D50" s="150">
        <f t="shared" si="3"/>
        <v>201.35</v>
      </c>
      <c r="E50" s="150">
        <v>201.35</v>
      </c>
      <c r="F50" s="150"/>
      <c r="G50" s="150"/>
      <c r="H50" s="150">
        <f t="shared" si="4"/>
        <v>0</v>
      </c>
      <c r="I50" s="150"/>
      <c r="J50" s="150"/>
      <c r="K50" s="150"/>
      <c r="L50" s="150"/>
      <c r="M50" s="150"/>
    </row>
    <row r="51" ht="15" outlineLevel="2" spans="1:13">
      <c r="A51" s="148"/>
      <c r="B51" s="151" t="s">
        <v>1798</v>
      </c>
      <c r="C51" s="152">
        <f t="shared" si="2"/>
        <v>4</v>
      </c>
      <c r="D51" s="152">
        <f t="shared" si="3"/>
        <v>4</v>
      </c>
      <c r="E51" s="152">
        <v>4</v>
      </c>
      <c r="F51" s="152"/>
      <c r="G51" s="152"/>
      <c r="H51" s="152">
        <f t="shared" si="4"/>
        <v>0</v>
      </c>
      <c r="I51" s="152"/>
      <c r="J51" s="152"/>
      <c r="K51" s="152"/>
      <c r="L51" s="152"/>
      <c r="M51" s="152"/>
    </row>
    <row r="52" ht="15" outlineLevel="2" spans="1:13">
      <c r="A52" s="148"/>
      <c r="B52" s="151" t="s">
        <v>1833</v>
      </c>
      <c r="C52" s="152">
        <f t="shared" si="2"/>
        <v>146</v>
      </c>
      <c r="D52" s="152">
        <f t="shared" si="3"/>
        <v>146</v>
      </c>
      <c r="E52" s="152">
        <v>146</v>
      </c>
      <c r="F52" s="152"/>
      <c r="G52" s="152"/>
      <c r="H52" s="152">
        <f t="shared" si="4"/>
        <v>0</v>
      </c>
      <c r="I52" s="152"/>
      <c r="J52" s="152"/>
      <c r="K52" s="152"/>
      <c r="L52" s="152"/>
      <c r="M52" s="152"/>
    </row>
    <row r="53" ht="15" outlineLevel="2" spans="1:13">
      <c r="A53" s="148"/>
      <c r="B53" s="151" t="s">
        <v>1834</v>
      </c>
      <c r="C53" s="152">
        <f t="shared" si="2"/>
        <v>51.35</v>
      </c>
      <c r="D53" s="152">
        <f t="shared" si="3"/>
        <v>51.35</v>
      </c>
      <c r="E53" s="152">
        <v>51.35</v>
      </c>
      <c r="F53" s="152"/>
      <c r="G53" s="152"/>
      <c r="H53" s="152">
        <f t="shared" si="4"/>
        <v>0</v>
      </c>
      <c r="I53" s="152"/>
      <c r="J53" s="152"/>
      <c r="K53" s="152"/>
      <c r="L53" s="152"/>
      <c r="M53" s="152"/>
    </row>
    <row r="54" ht="15" outlineLevel="1" spans="1:13">
      <c r="A54" s="148" t="s">
        <v>1228</v>
      </c>
      <c r="B54" s="149" t="s">
        <v>1835</v>
      </c>
      <c r="C54" s="150">
        <f t="shared" si="2"/>
        <v>368.6</v>
      </c>
      <c r="D54" s="150">
        <f t="shared" si="3"/>
        <v>368.6</v>
      </c>
      <c r="E54" s="150">
        <v>368.6</v>
      </c>
      <c r="F54" s="150"/>
      <c r="G54" s="150"/>
      <c r="H54" s="150">
        <f t="shared" si="4"/>
        <v>0</v>
      </c>
      <c r="I54" s="150"/>
      <c r="J54" s="150"/>
      <c r="K54" s="150"/>
      <c r="L54" s="150"/>
      <c r="M54" s="150"/>
    </row>
    <row r="55" ht="15" outlineLevel="2" spans="1:13">
      <c r="A55" s="148"/>
      <c r="B55" s="151" t="s">
        <v>1798</v>
      </c>
      <c r="C55" s="152">
        <f t="shared" si="2"/>
        <v>6</v>
      </c>
      <c r="D55" s="152">
        <f t="shared" si="3"/>
        <v>6</v>
      </c>
      <c r="E55" s="152">
        <v>6</v>
      </c>
      <c r="F55" s="152"/>
      <c r="G55" s="152"/>
      <c r="H55" s="152">
        <f t="shared" si="4"/>
        <v>0</v>
      </c>
      <c r="I55" s="152"/>
      <c r="J55" s="152"/>
      <c r="K55" s="152"/>
      <c r="L55" s="152"/>
      <c r="M55" s="152"/>
    </row>
    <row r="56" ht="15" outlineLevel="2" spans="1:13">
      <c r="A56" s="148"/>
      <c r="B56" s="151" t="s">
        <v>1836</v>
      </c>
      <c r="C56" s="152">
        <f t="shared" si="2"/>
        <v>73.6</v>
      </c>
      <c r="D56" s="152">
        <f t="shared" si="3"/>
        <v>73.6</v>
      </c>
      <c r="E56" s="152">
        <v>73.6</v>
      </c>
      <c r="F56" s="152"/>
      <c r="G56" s="152"/>
      <c r="H56" s="152">
        <f t="shared" si="4"/>
        <v>0</v>
      </c>
      <c r="I56" s="152"/>
      <c r="J56" s="152"/>
      <c r="K56" s="152"/>
      <c r="L56" s="152"/>
      <c r="M56" s="152"/>
    </row>
    <row r="57" ht="15" outlineLevel="2" spans="1:13">
      <c r="A57" s="148"/>
      <c r="B57" s="151" t="s">
        <v>1837</v>
      </c>
      <c r="C57" s="152">
        <f t="shared" si="2"/>
        <v>80</v>
      </c>
      <c r="D57" s="152">
        <f t="shared" si="3"/>
        <v>80</v>
      </c>
      <c r="E57" s="152">
        <v>80</v>
      </c>
      <c r="F57" s="152"/>
      <c r="G57" s="152"/>
      <c r="H57" s="152">
        <f t="shared" si="4"/>
        <v>0</v>
      </c>
      <c r="I57" s="152"/>
      <c r="J57" s="152"/>
      <c r="K57" s="152"/>
      <c r="L57" s="152"/>
      <c r="M57" s="152"/>
    </row>
    <row r="58" ht="15" outlineLevel="2" spans="1:13">
      <c r="A58" s="148"/>
      <c r="B58" s="151" t="s">
        <v>1838</v>
      </c>
      <c r="C58" s="152">
        <f t="shared" si="2"/>
        <v>44.4</v>
      </c>
      <c r="D58" s="152">
        <f t="shared" si="3"/>
        <v>44.4</v>
      </c>
      <c r="E58" s="152">
        <v>44.4</v>
      </c>
      <c r="F58" s="152"/>
      <c r="G58" s="152"/>
      <c r="H58" s="152">
        <f t="shared" si="4"/>
        <v>0</v>
      </c>
      <c r="I58" s="152"/>
      <c r="J58" s="152"/>
      <c r="K58" s="152"/>
      <c r="L58" s="152"/>
      <c r="M58" s="152"/>
    </row>
    <row r="59" ht="15" outlineLevel="2" spans="1:13">
      <c r="A59" s="148"/>
      <c r="B59" s="151" t="s">
        <v>1839</v>
      </c>
      <c r="C59" s="152">
        <f t="shared" si="2"/>
        <v>86.4</v>
      </c>
      <c r="D59" s="152">
        <f t="shared" si="3"/>
        <v>86.4</v>
      </c>
      <c r="E59" s="152">
        <v>86.4</v>
      </c>
      <c r="F59" s="152"/>
      <c r="G59" s="152"/>
      <c r="H59" s="152">
        <f t="shared" si="4"/>
        <v>0</v>
      </c>
      <c r="I59" s="152"/>
      <c r="J59" s="152"/>
      <c r="K59" s="152"/>
      <c r="L59" s="152"/>
      <c r="M59" s="152"/>
    </row>
    <row r="60" ht="15" outlineLevel="2" spans="1:13">
      <c r="A60" s="148"/>
      <c r="B60" s="151" t="s">
        <v>1840</v>
      </c>
      <c r="C60" s="152">
        <f t="shared" si="2"/>
        <v>78.2</v>
      </c>
      <c r="D60" s="152">
        <f t="shared" si="3"/>
        <v>78.2</v>
      </c>
      <c r="E60" s="152">
        <v>78.2</v>
      </c>
      <c r="F60" s="152"/>
      <c r="G60" s="152"/>
      <c r="H60" s="152">
        <f t="shared" si="4"/>
        <v>0</v>
      </c>
      <c r="I60" s="152"/>
      <c r="J60" s="152"/>
      <c r="K60" s="152"/>
      <c r="L60" s="152"/>
      <c r="M60" s="152"/>
    </row>
    <row r="61" ht="15" outlineLevel="1" spans="1:13">
      <c r="A61" s="148" t="s">
        <v>1230</v>
      </c>
      <c r="B61" s="149" t="s">
        <v>1841</v>
      </c>
      <c r="C61" s="150">
        <f t="shared" si="2"/>
        <v>308.79</v>
      </c>
      <c r="D61" s="150">
        <f t="shared" si="3"/>
        <v>308.79</v>
      </c>
      <c r="E61" s="150">
        <v>308.79</v>
      </c>
      <c r="F61" s="150"/>
      <c r="G61" s="150"/>
      <c r="H61" s="150">
        <f t="shared" si="4"/>
        <v>0</v>
      </c>
      <c r="I61" s="150"/>
      <c r="J61" s="150"/>
      <c r="K61" s="150"/>
      <c r="L61" s="150"/>
      <c r="M61" s="150"/>
    </row>
    <row r="62" ht="15" outlineLevel="2" spans="1:13">
      <c r="A62" s="148"/>
      <c r="B62" s="151" t="s">
        <v>1842</v>
      </c>
      <c r="C62" s="152">
        <f t="shared" si="2"/>
        <v>88</v>
      </c>
      <c r="D62" s="152">
        <f t="shared" si="3"/>
        <v>88</v>
      </c>
      <c r="E62" s="152">
        <v>88</v>
      </c>
      <c r="F62" s="152"/>
      <c r="G62" s="152"/>
      <c r="H62" s="152">
        <f t="shared" si="4"/>
        <v>0</v>
      </c>
      <c r="I62" s="152"/>
      <c r="J62" s="152"/>
      <c r="K62" s="152"/>
      <c r="L62" s="152"/>
      <c r="M62" s="152"/>
    </row>
    <row r="63" ht="15" outlineLevel="2" spans="1:13">
      <c r="A63" s="148"/>
      <c r="B63" s="151" t="s">
        <v>1843</v>
      </c>
      <c r="C63" s="152">
        <f t="shared" si="2"/>
        <v>117.5</v>
      </c>
      <c r="D63" s="152">
        <f t="shared" si="3"/>
        <v>117.5</v>
      </c>
      <c r="E63" s="152">
        <v>117.5</v>
      </c>
      <c r="F63" s="152"/>
      <c r="G63" s="152"/>
      <c r="H63" s="152">
        <f t="shared" si="4"/>
        <v>0</v>
      </c>
      <c r="I63" s="152"/>
      <c r="J63" s="152"/>
      <c r="K63" s="152"/>
      <c r="L63" s="152"/>
      <c r="M63" s="152"/>
    </row>
    <row r="64" ht="15" outlineLevel="2" spans="1:13">
      <c r="A64" s="148"/>
      <c r="B64" s="151" t="s">
        <v>1844</v>
      </c>
      <c r="C64" s="152">
        <f t="shared" si="2"/>
        <v>24.5</v>
      </c>
      <c r="D64" s="152">
        <f t="shared" si="3"/>
        <v>24.5</v>
      </c>
      <c r="E64" s="152">
        <v>24.5</v>
      </c>
      <c r="F64" s="152"/>
      <c r="G64" s="152"/>
      <c r="H64" s="152">
        <f t="shared" si="4"/>
        <v>0</v>
      </c>
      <c r="I64" s="152"/>
      <c r="J64" s="152"/>
      <c r="K64" s="152"/>
      <c r="L64" s="152"/>
      <c r="M64" s="152"/>
    </row>
    <row r="65" ht="15" outlineLevel="2" spans="1:13">
      <c r="A65" s="148"/>
      <c r="B65" s="151" t="s">
        <v>1845</v>
      </c>
      <c r="C65" s="152">
        <f t="shared" si="2"/>
        <v>72.79</v>
      </c>
      <c r="D65" s="152">
        <f t="shared" si="3"/>
        <v>72.79</v>
      </c>
      <c r="E65" s="152">
        <v>72.79</v>
      </c>
      <c r="F65" s="152"/>
      <c r="G65" s="152"/>
      <c r="H65" s="152">
        <f t="shared" si="4"/>
        <v>0</v>
      </c>
      <c r="I65" s="152"/>
      <c r="J65" s="152"/>
      <c r="K65" s="152"/>
      <c r="L65" s="152"/>
      <c r="M65" s="152"/>
    </row>
    <row r="66" ht="15" outlineLevel="2" spans="1:13">
      <c r="A66" s="148"/>
      <c r="B66" s="151" t="s">
        <v>1846</v>
      </c>
      <c r="C66" s="152">
        <f t="shared" si="2"/>
        <v>6</v>
      </c>
      <c r="D66" s="152">
        <f t="shared" si="3"/>
        <v>6</v>
      </c>
      <c r="E66" s="152">
        <v>6</v>
      </c>
      <c r="F66" s="152"/>
      <c r="G66" s="152"/>
      <c r="H66" s="152">
        <f t="shared" si="4"/>
        <v>0</v>
      </c>
      <c r="I66" s="152"/>
      <c r="J66" s="152"/>
      <c r="K66" s="152"/>
      <c r="L66" s="152"/>
      <c r="M66" s="152"/>
    </row>
    <row r="67" ht="15" outlineLevel="1" spans="1:13">
      <c r="A67" s="148" t="s">
        <v>1232</v>
      </c>
      <c r="B67" s="149" t="s">
        <v>1847</v>
      </c>
      <c r="C67" s="150">
        <f t="shared" si="2"/>
        <v>264</v>
      </c>
      <c r="D67" s="150">
        <f t="shared" si="3"/>
        <v>264</v>
      </c>
      <c r="E67" s="150">
        <v>264</v>
      </c>
      <c r="F67" s="150"/>
      <c r="G67" s="150"/>
      <c r="H67" s="150">
        <f t="shared" si="4"/>
        <v>0</v>
      </c>
      <c r="I67" s="150"/>
      <c r="J67" s="150"/>
      <c r="K67" s="150"/>
      <c r="L67" s="150"/>
      <c r="M67" s="150"/>
    </row>
    <row r="68" ht="15" outlineLevel="2" spans="1:13">
      <c r="A68" s="148"/>
      <c r="B68" s="151" t="s">
        <v>1848</v>
      </c>
      <c r="C68" s="152">
        <f t="shared" si="2"/>
        <v>49</v>
      </c>
      <c r="D68" s="152">
        <f t="shared" si="3"/>
        <v>49</v>
      </c>
      <c r="E68" s="152">
        <v>49</v>
      </c>
      <c r="F68" s="152"/>
      <c r="G68" s="152"/>
      <c r="H68" s="152">
        <f t="shared" si="4"/>
        <v>0</v>
      </c>
      <c r="I68" s="152"/>
      <c r="J68" s="152"/>
      <c r="K68" s="152"/>
      <c r="L68" s="152"/>
      <c r="M68" s="152"/>
    </row>
    <row r="69" ht="15" outlineLevel="2" spans="1:13">
      <c r="A69" s="148"/>
      <c r="B69" s="151" t="s">
        <v>1849</v>
      </c>
      <c r="C69" s="152">
        <f t="shared" si="2"/>
        <v>25</v>
      </c>
      <c r="D69" s="152">
        <f t="shared" si="3"/>
        <v>25</v>
      </c>
      <c r="E69" s="152">
        <v>25</v>
      </c>
      <c r="F69" s="152"/>
      <c r="G69" s="152"/>
      <c r="H69" s="152">
        <f t="shared" si="4"/>
        <v>0</v>
      </c>
      <c r="I69" s="152"/>
      <c r="J69" s="152"/>
      <c r="K69" s="152"/>
      <c r="L69" s="152"/>
      <c r="M69" s="152"/>
    </row>
    <row r="70" ht="15" outlineLevel="2" spans="1:13">
      <c r="A70" s="148"/>
      <c r="B70" s="151" t="s">
        <v>1850</v>
      </c>
      <c r="C70" s="152">
        <f t="shared" si="2"/>
        <v>17</v>
      </c>
      <c r="D70" s="152">
        <f t="shared" si="3"/>
        <v>17</v>
      </c>
      <c r="E70" s="152">
        <v>17</v>
      </c>
      <c r="F70" s="152"/>
      <c r="G70" s="152"/>
      <c r="H70" s="152">
        <f t="shared" si="4"/>
        <v>0</v>
      </c>
      <c r="I70" s="152"/>
      <c r="J70" s="152"/>
      <c r="K70" s="152"/>
      <c r="L70" s="152"/>
      <c r="M70" s="152"/>
    </row>
    <row r="71" ht="15" outlineLevel="2" spans="1:13">
      <c r="A71" s="148"/>
      <c r="B71" s="151" t="s">
        <v>1851</v>
      </c>
      <c r="C71" s="152">
        <f t="shared" si="2"/>
        <v>28</v>
      </c>
      <c r="D71" s="152">
        <f t="shared" si="3"/>
        <v>28</v>
      </c>
      <c r="E71" s="152">
        <v>28</v>
      </c>
      <c r="F71" s="152"/>
      <c r="G71" s="152"/>
      <c r="H71" s="152">
        <f t="shared" si="4"/>
        <v>0</v>
      </c>
      <c r="I71" s="152"/>
      <c r="J71" s="152"/>
      <c r="K71" s="152"/>
      <c r="L71" s="152"/>
      <c r="M71" s="152"/>
    </row>
    <row r="72" ht="15" outlineLevel="2" spans="1:13">
      <c r="A72" s="148"/>
      <c r="B72" s="151" t="s">
        <v>1852</v>
      </c>
      <c r="C72" s="152">
        <f t="shared" ref="C72:C135" si="5">H72+G72+D72</f>
        <v>10</v>
      </c>
      <c r="D72" s="152">
        <f t="shared" ref="D72:D135" si="6">F72+E72</f>
        <v>10</v>
      </c>
      <c r="E72" s="152">
        <v>10</v>
      </c>
      <c r="F72" s="152"/>
      <c r="G72" s="152"/>
      <c r="H72" s="152">
        <f t="shared" ref="H72:H135" si="7">SUM(I72:M72)</f>
        <v>0</v>
      </c>
      <c r="I72" s="152"/>
      <c r="J72" s="152"/>
      <c r="K72" s="152"/>
      <c r="L72" s="152"/>
      <c r="M72" s="152"/>
    </row>
    <row r="73" ht="15" outlineLevel="2" spans="1:13">
      <c r="A73" s="148"/>
      <c r="B73" s="151" t="s">
        <v>1853</v>
      </c>
      <c r="C73" s="152">
        <f t="shared" si="5"/>
        <v>35</v>
      </c>
      <c r="D73" s="152">
        <f t="shared" si="6"/>
        <v>35</v>
      </c>
      <c r="E73" s="152">
        <v>35</v>
      </c>
      <c r="F73" s="152"/>
      <c r="G73" s="152"/>
      <c r="H73" s="152">
        <f t="shared" si="7"/>
        <v>0</v>
      </c>
      <c r="I73" s="152"/>
      <c r="J73" s="152"/>
      <c r="K73" s="152"/>
      <c r="L73" s="152"/>
      <c r="M73" s="152"/>
    </row>
    <row r="74" ht="15" outlineLevel="2" spans="1:13">
      <c r="A74" s="148"/>
      <c r="B74" s="151" t="s">
        <v>1854</v>
      </c>
      <c r="C74" s="152">
        <f t="shared" si="5"/>
        <v>40</v>
      </c>
      <c r="D74" s="152">
        <f t="shared" si="6"/>
        <v>40</v>
      </c>
      <c r="E74" s="152">
        <v>40</v>
      </c>
      <c r="F74" s="152"/>
      <c r="G74" s="152"/>
      <c r="H74" s="152">
        <f t="shared" si="7"/>
        <v>0</v>
      </c>
      <c r="I74" s="152"/>
      <c r="J74" s="152"/>
      <c r="K74" s="152"/>
      <c r="L74" s="152"/>
      <c r="M74" s="152"/>
    </row>
    <row r="75" ht="15" outlineLevel="2" spans="1:13">
      <c r="A75" s="148"/>
      <c r="B75" s="151" t="s">
        <v>1798</v>
      </c>
      <c r="C75" s="152">
        <f t="shared" si="5"/>
        <v>6</v>
      </c>
      <c r="D75" s="152">
        <f t="shared" si="6"/>
        <v>6</v>
      </c>
      <c r="E75" s="152">
        <v>6</v>
      </c>
      <c r="F75" s="152"/>
      <c r="G75" s="152"/>
      <c r="H75" s="152">
        <f t="shared" si="7"/>
        <v>0</v>
      </c>
      <c r="I75" s="152"/>
      <c r="J75" s="152"/>
      <c r="K75" s="152"/>
      <c r="L75" s="152"/>
      <c r="M75" s="152"/>
    </row>
    <row r="76" ht="15" outlineLevel="2" spans="1:13">
      <c r="A76" s="148"/>
      <c r="B76" s="151" t="s">
        <v>1855</v>
      </c>
      <c r="C76" s="152">
        <f t="shared" si="5"/>
        <v>34</v>
      </c>
      <c r="D76" s="152">
        <f t="shared" si="6"/>
        <v>34</v>
      </c>
      <c r="E76" s="152">
        <v>34</v>
      </c>
      <c r="F76" s="152"/>
      <c r="G76" s="152"/>
      <c r="H76" s="152">
        <f t="shared" si="7"/>
        <v>0</v>
      </c>
      <c r="I76" s="152"/>
      <c r="J76" s="152"/>
      <c r="K76" s="152"/>
      <c r="L76" s="152"/>
      <c r="M76" s="152"/>
    </row>
    <row r="77" ht="15" outlineLevel="2" spans="1:13">
      <c r="A77" s="148"/>
      <c r="B77" s="151" t="s">
        <v>1856</v>
      </c>
      <c r="C77" s="152">
        <f t="shared" si="5"/>
        <v>20</v>
      </c>
      <c r="D77" s="152">
        <f t="shared" si="6"/>
        <v>20</v>
      </c>
      <c r="E77" s="152">
        <v>20</v>
      </c>
      <c r="F77" s="152"/>
      <c r="G77" s="152"/>
      <c r="H77" s="152">
        <f t="shared" si="7"/>
        <v>0</v>
      </c>
      <c r="I77" s="152"/>
      <c r="J77" s="152"/>
      <c r="K77" s="152"/>
      <c r="L77" s="152"/>
      <c r="M77" s="152"/>
    </row>
    <row r="78" ht="15" outlineLevel="1" spans="1:13">
      <c r="A78" s="148" t="s">
        <v>1234</v>
      </c>
      <c r="B78" s="149" t="s">
        <v>1857</v>
      </c>
      <c r="C78" s="150">
        <f t="shared" si="5"/>
        <v>1660.36</v>
      </c>
      <c r="D78" s="150">
        <f t="shared" si="6"/>
        <v>1660.36</v>
      </c>
      <c r="E78" s="150">
        <v>1660.36</v>
      </c>
      <c r="F78" s="150"/>
      <c r="G78" s="150"/>
      <c r="H78" s="150">
        <f t="shared" si="7"/>
        <v>0</v>
      </c>
      <c r="I78" s="150"/>
      <c r="J78" s="150"/>
      <c r="K78" s="150"/>
      <c r="L78" s="150"/>
      <c r="M78" s="150"/>
    </row>
    <row r="79" ht="15" outlineLevel="2" spans="1:13">
      <c r="A79" s="148"/>
      <c r="B79" s="151" t="s">
        <v>1798</v>
      </c>
      <c r="C79" s="152">
        <f t="shared" si="5"/>
        <v>6</v>
      </c>
      <c r="D79" s="152">
        <f t="shared" si="6"/>
        <v>6</v>
      </c>
      <c r="E79" s="152">
        <v>6</v>
      </c>
      <c r="F79" s="152"/>
      <c r="G79" s="152"/>
      <c r="H79" s="152">
        <f t="shared" si="7"/>
        <v>0</v>
      </c>
      <c r="I79" s="152"/>
      <c r="J79" s="152"/>
      <c r="K79" s="152"/>
      <c r="L79" s="152"/>
      <c r="M79" s="152"/>
    </row>
    <row r="80" ht="15" outlineLevel="2" spans="1:13">
      <c r="A80" s="148"/>
      <c r="B80" s="151" t="s">
        <v>1858</v>
      </c>
      <c r="C80" s="152">
        <f t="shared" si="5"/>
        <v>332.78</v>
      </c>
      <c r="D80" s="152">
        <f t="shared" si="6"/>
        <v>332.78</v>
      </c>
      <c r="E80" s="152">
        <v>332.78</v>
      </c>
      <c r="F80" s="152"/>
      <c r="G80" s="152"/>
      <c r="H80" s="152">
        <f t="shared" si="7"/>
        <v>0</v>
      </c>
      <c r="I80" s="152"/>
      <c r="J80" s="152"/>
      <c r="K80" s="152"/>
      <c r="L80" s="152"/>
      <c r="M80" s="152"/>
    </row>
    <row r="81" ht="15" outlineLevel="2" spans="1:13">
      <c r="A81" s="148"/>
      <c r="B81" s="151" t="s">
        <v>1859</v>
      </c>
      <c r="C81" s="152">
        <f t="shared" si="5"/>
        <v>937.5</v>
      </c>
      <c r="D81" s="152">
        <f t="shared" si="6"/>
        <v>937.5</v>
      </c>
      <c r="E81" s="152">
        <v>937.5</v>
      </c>
      <c r="F81" s="152"/>
      <c r="G81" s="152"/>
      <c r="H81" s="152">
        <f t="shared" si="7"/>
        <v>0</v>
      </c>
      <c r="I81" s="152"/>
      <c r="J81" s="152"/>
      <c r="K81" s="152"/>
      <c r="L81" s="152"/>
      <c r="M81" s="152"/>
    </row>
    <row r="82" ht="15" outlineLevel="2" spans="1:13">
      <c r="A82" s="148"/>
      <c r="B82" s="151" t="s">
        <v>1860</v>
      </c>
      <c r="C82" s="152">
        <f t="shared" si="5"/>
        <v>384.08</v>
      </c>
      <c r="D82" s="152">
        <f t="shared" si="6"/>
        <v>384.08</v>
      </c>
      <c r="E82" s="152">
        <v>384.08</v>
      </c>
      <c r="F82" s="152"/>
      <c r="G82" s="152"/>
      <c r="H82" s="152">
        <f t="shared" si="7"/>
        <v>0</v>
      </c>
      <c r="I82" s="152"/>
      <c r="J82" s="152"/>
      <c r="K82" s="152"/>
      <c r="L82" s="152"/>
      <c r="M82" s="152"/>
    </row>
    <row r="83" ht="15" outlineLevel="1" spans="1:13">
      <c r="A83" s="148" t="s">
        <v>1236</v>
      </c>
      <c r="B83" s="149" t="s">
        <v>1861</v>
      </c>
      <c r="C83" s="150">
        <f t="shared" si="5"/>
        <v>36</v>
      </c>
      <c r="D83" s="150">
        <f t="shared" si="6"/>
        <v>36</v>
      </c>
      <c r="E83" s="150">
        <v>36</v>
      </c>
      <c r="F83" s="150"/>
      <c r="G83" s="150"/>
      <c r="H83" s="150">
        <f t="shared" si="7"/>
        <v>0</v>
      </c>
      <c r="I83" s="150"/>
      <c r="J83" s="150"/>
      <c r="K83" s="150"/>
      <c r="L83" s="150"/>
      <c r="M83" s="150"/>
    </row>
    <row r="84" ht="15" outlineLevel="2" spans="1:13">
      <c r="A84" s="148"/>
      <c r="B84" s="151" t="s">
        <v>1804</v>
      </c>
      <c r="C84" s="152">
        <f t="shared" si="5"/>
        <v>6</v>
      </c>
      <c r="D84" s="152">
        <f t="shared" si="6"/>
        <v>6</v>
      </c>
      <c r="E84" s="152">
        <v>6</v>
      </c>
      <c r="F84" s="152"/>
      <c r="G84" s="152"/>
      <c r="H84" s="152">
        <f t="shared" si="7"/>
        <v>0</v>
      </c>
      <c r="I84" s="152"/>
      <c r="J84" s="152"/>
      <c r="K84" s="152"/>
      <c r="L84" s="152"/>
      <c r="M84" s="152"/>
    </row>
    <row r="85" ht="15" outlineLevel="2" spans="1:13">
      <c r="A85" s="148"/>
      <c r="B85" s="151" t="s">
        <v>1862</v>
      </c>
      <c r="C85" s="152">
        <f t="shared" si="5"/>
        <v>30</v>
      </c>
      <c r="D85" s="152">
        <f t="shared" si="6"/>
        <v>30</v>
      </c>
      <c r="E85" s="152">
        <v>30</v>
      </c>
      <c r="F85" s="152"/>
      <c r="G85" s="152"/>
      <c r="H85" s="152">
        <f t="shared" si="7"/>
        <v>0</v>
      </c>
      <c r="I85" s="152"/>
      <c r="J85" s="152"/>
      <c r="K85" s="152"/>
      <c r="L85" s="152"/>
      <c r="M85" s="152"/>
    </row>
    <row r="86" ht="15" outlineLevel="1" spans="1:13">
      <c r="A86" s="148" t="s">
        <v>1238</v>
      </c>
      <c r="B86" s="149" t="s">
        <v>1863</v>
      </c>
      <c r="C86" s="150">
        <f t="shared" si="5"/>
        <v>345.56</v>
      </c>
      <c r="D86" s="150">
        <f t="shared" si="6"/>
        <v>345.56</v>
      </c>
      <c r="E86" s="150">
        <v>345.56</v>
      </c>
      <c r="F86" s="150"/>
      <c r="G86" s="150"/>
      <c r="H86" s="150">
        <f t="shared" si="7"/>
        <v>0</v>
      </c>
      <c r="I86" s="150"/>
      <c r="J86" s="150"/>
      <c r="K86" s="150"/>
      <c r="L86" s="150"/>
      <c r="M86" s="150"/>
    </row>
    <row r="87" ht="15" outlineLevel="2" spans="1:13">
      <c r="A87" s="148"/>
      <c r="B87" s="151" t="s">
        <v>1804</v>
      </c>
      <c r="C87" s="152">
        <f t="shared" si="5"/>
        <v>8</v>
      </c>
      <c r="D87" s="152">
        <f t="shared" si="6"/>
        <v>8</v>
      </c>
      <c r="E87" s="152">
        <v>8</v>
      </c>
      <c r="F87" s="152"/>
      <c r="G87" s="152"/>
      <c r="H87" s="152">
        <f t="shared" si="7"/>
        <v>0</v>
      </c>
      <c r="I87" s="152"/>
      <c r="J87" s="152"/>
      <c r="K87" s="152"/>
      <c r="L87" s="152"/>
      <c r="M87" s="152"/>
    </row>
    <row r="88" ht="15" outlineLevel="2" spans="1:13">
      <c r="A88" s="148"/>
      <c r="B88" s="151" t="s">
        <v>1864</v>
      </c>
      <c r="C88" s="152">
        <f t="shared" si="5"/>
        <v>175</v>
      </c>
      <c r="D88" s="152">
        <f t="shared" si="6"/>
        <v>175</v>
      </c>
      <c r="E88" s="152">
        <v>175</v>
      </c>
      <c r="F88" s="152"/>
      <c r="G88" s="152"/>
      <c r="H88" s="152">
        <f t="shared" si="7"/>
        <v>0</v>
      </c>
      <c r="I88" s="152"/>
      <c r="J88" s="152"/>
      <c r="K88" s="152"/>
      <c r="L88" s="152"/>
      <c r="M88" s="152"/>
    </row>
    <row r="89" ht="15" outlineLevel="2" spans="1:13">
      <c r="A89" s="148"/>
      <c r="B89" s="151" t="s">
        <v>1865</v>
      </c>
      <c r="C89" s="152">
        <f t="shared" si="5"/>
        <v>7</v>
      </c>
      <c r="D89" s="152">
        <f t="shared" si="6"/>
        <v>7</v>
      </c>
      <c r="E89" s="152">
        <v>7</v>
      </c>
      <c r="F89" s="152"/>
      <c r="G89" s="152"/>
      <c r="H89" s="152">
        <f t="shared" si="7"/>
        <v>0</v>
      </c>
      <c r="I89" s="152"/>
      <c r="J89" s="152"/>
      <c r="K89" s="152"/>
      <c r="L89" s="152"/>
      <c r="M89" s="152"/>
    </row>
    <row r="90" ht="15" outlineLevel="2" spans="1:13">
      <c r="A90" s="148"/>
      <c r="B90" s="151" t="s">
        <v>1866</v>
      </c>
      <c r="C90" s="152">
        <f t="shared" si="5"/>
        <v>85.56</v>
      </c>
      <c r="D90" s="152">
        <f t="shared" si="6"/>
        <v>85.56</v>
      </c>
      <c r="E90" s="152">
        <v>85.56</v>
      </c>
      <c r="F90" s="152"/>
      <c r="G90" s="152"/>
      <c r="H90" s="152">
        <f t="shared" si="7"/>
        <v>0</v>
      </c>
      <c r="I90" s="152"/>
      <c r="J90" s="152"/>
      <c r="K90" s="152"/>
      <c r="L90" s="152"/>
      <c r="M90" s="152"/>
    </row>
    <row r="91" ht="15" outlineLevel="2" spans="1:13">
      <c r="A91" s="148"/>
      <c r="B91" s="151" t="s">
        <v>1867</v>
      </c>
      <c r="C91" s="152">
        <f t="shared" si="5"/>
        <v>70</v>
      </c>
      <c r="D91" s="152">
        <f t="shared" si="6"/>
        <v>70</v>
      </c>
      <c r="E91" s="152">
        <v>70</v>
      </c>
      <c r="F91" s="152"/>
      <c r="G91" s="152"/>
      <c r="H91" s="152">
        <f t="shared" si="7"/>
        <v>0</v>
      </c>
      <c r="I91" s="152"/>
      <c r="J91" s="152"/>
      <c r="K91" s="152"/>
      <c r="L91" s="152"/>
      <c r="M91" s="152"/>
    </row>
    <row r="92" ht="15" outlineLevel="1" spans="1:13">
      <c r="A92" s="148" t="s">
        <v>1240</v>
      </c>
      <c r="B92" s="149" t="s">
        <v>1868</v>
      </c>
      <c r="C92" s="150">
        <f t="shared" si="5"/>
        <v>313</v>
      </c>
      <c r="D92" s="150">
        <f t="shared" si="6"/>
        <v>313</v>
      </c>
      <c r="E92" s="150">
        <v>313</v>
      </c>
      <c r="F92" s="150"/>
      <c r="G92" s="150"/>
      <c r="H92" s="150">
        <f t="shared" si="7"/>
        <v>0</v>
      </c>
      <c r="I92" s="150"/>
      <c r="J92" s="150"/>
      <c r="K92" s="150"/>
      <c r="L92" s="150"/>
      <c r="M92" s="150"/>
    </row>
    <row r="93" ht="15" outlineLevel="2" spans="1:13">
      <c r="A93" s="148"/>
      <c r="B93" s="151" t="s">
        <v>1798</v>
      </c>
      <c r="C93" s="152">
        <f t="shared" si="5"/>
        <v>6</v>
      </c>
      <c r="D93" s="152">
        <f t="shared" si="6"/>
        <v>6</v>
      </c>
      <c r="E93" s="152">
        <v>6</v>
      </c>
      <c r="F93" s="152"/>
      <c r="G93" s="152"/>
      <c r="H93" s="152">
        <f t="shared" si="7"/>
        <v>0</v>
      </c>
      <c r="I93" s="152"/>
      <c r="J93" s="152"/>
      <c r="K93" s="152"/>
      <c r="L93" s="152"/>
      <c r="M93" s="152"/>
    </row>
    <row r="94" ht="15" outlineLevel="2" spans="1:13">
      <c r="A94" s="148"/>
      <c r="B94" s="151" t="s">
        <v>1869</v>
      </c>
      <c r="C94" s="152">
        <f t="shared" si="5"/>
        <v>15</v>
      </c>
      <c r="D94" s="152">
        <f t="shared" si="6"/>
        <v>15</v>
      </c>
      <c r="E94" s="152">
        <v>15</v>
      </c>
      <c r="F94" s="152"/>
      <c r="G94" s="152"/>
      <c r="H94" s="152">
        <f t="shared" si="7"/>
        <v>0</v>
      </c>
      <c r="I94" s="152"/>
      <c r="J94" s="152"/>
      <c r="K94" s="152"/>
      <c r="L94" s="152"/>
      <c r="M94" s="152"/>
    </row>
    <row r="95" ht="15" outlineLevel="2" spans="1:13">
      <c r="A95" s="148"/>
      <c r="B95" s="151" t="s">
        <v>1870</v>
      </c>
      <c r="C95" s="152">
        <f t="shared" si="5"/>
        <v>44</v>
      </c>
      <c r="D95" s="152">
        <f t="shared" si="6"/>
        <v>44</v>
      </c>
      <c r="E95" s="152">
        <v>44</v>
      </c>
      <c r="F95" s="152"/>
      <c r="G95" s="152"/>
      <c r="H95" s="152">
        <f t="shared" si="7"/>
        <v>0</v>
      </c>
      <c r="I95" s="152"/>
      <c r="J95" s="152"/>
      <c r="K95" s="152"/>
      <c r="L95" s="152"/>
      <c r="M95" s="152"/>
    </row>
    <row r="96" ht="15" outlineLevel="2" spans="1:13">
      <c r="A96" s="148"/>
      <c r="B96" s="151" t="s">
        <v>1871</v>
      </c>
      <c r="C96" s="152">
        <f t="shared" si="5"/>
        <v>40</v>
      </c>
      <c r="D96" s="152">
        <f t="shared" si="6"/>
        <v>40</v>
      </c>
      <c r="E96" s="152">
        <v>40</v>
      </c>
      <c r="F96" s="152"/>
      <c r="G96" s="152"/>
      <c r="H96" s="152">
        <f t="shared" si="7"/>
        <v>0</v>
      </c>
      <c r="I96" s="152"/>
      <c r="J96" s="152"/>
      <c r="K96" s="152"/>
      <c r="L96" s="152"/>
      <c r="M96" s="152"/>
    </row>
    <row r="97" ht="15" outlineLevel="2" spans="1:13">
      <c r="A97" s="148"/>
      <c r="B97" s="151" t="s">
        <v>1872</v>
      </c>
      <c r="C97" s="152">
        <f t="shared" si="5"/>
        <v>208</v>
      </c>
      <c r="D97" s="152">
        <f t="shared" si="6"/>
        <v>208</v>
      </c>
      <c r="E97" s="152">
        <v>208</v>
      </c>
      <c r="F97" s="152"/>
      <c r="G97" s="152"/>
      <c r="H97" s="152">
        <f t="shared" si="7"/>
        <v>0</v>
      </c>
      <c r="I97" s="152"/>
      <c r="J97" s="152"/>
      <c r="K97" s="152"/>
      <c r="L97" s="152"/>
      <c r="M97" s="152"/>
    </row>
    <row r="98" ht="15" outlineLevel="1" spans="1:13">
      <c r="A98" s="148" t="s">
        <v>1242</v>
      </c>
      <c r="B98" s="149" t="s">
        <v>1873</v>
      </c>
      <c r="C98" s="150">
        <f t="shared" si="5"/>
        <v>1152.31</v>
      </c>
      <c r="D98" s="150">
        <f t="shared" si="6"/>
        <v>1152.31</v>
      </c>
      <c r="E98" s="150">
        <v>1152.31</v>
      </c>
      <c r="F98" s="150"/>
      <c r="G98" s="150"/>
      <c r="H98" s="150">
        <f t="shared" si="7"/>
        <v>0</v>
      </c>
      <c r="I98" s="150"/>
      <c r="J98" s="150"/>
      <c r="K98" s="150"/>
      <c r="L98" s="150"/>
      <c r="M98" s="150"/>
    </row>
    <row r="99" ht="15" outlineLevel="2" spans="1:13">
      <c r="A99" s="148"/>
      <c r="B99" s="151" t="s">
        <v>1874</v>
      </c>
      <c r="C99" s="152">
        <f t="shared" si="5"/>
        <v>303.33</v>
      </c>
      <c r="D99" s="152">
        <f t="shared" si="6"/>
        <v>303.33</v>
      </c>
      <c r="E99" s="152">
        <v>303.33</v>
      </c>
      <c r="F99" s="152"/>
      <c r="G99" s="152"/>
      <c r="H99" s="152">
        <f t="shared" si="7"/>
        <v>0</v>
      </c>
      <c r="I99" s="152"/>
      <c r="J99" s="152"/>
      <c r="K99" s="152"/>
      <c r="L99" s="152"/>
      <c r="M99" s="152"/>
    </row>
    <row r="100" ht="15" outlineLevel="2" spans="1:13">
      <c r="A100" s="148"/>
      <c r="B100" s="151" t="s">
        <v>1875</v>
      </c>
      <c r="C100" s="152">
        <f t="shared" si="5"/>
        <v>242.98</v>
      </c>
      <c r="D100" s="152">
        <f t="shared" si="6"/>
        <v>242.98</v>
      </c>
      <c r="E100" s="152">
        <v>242.98</v>
      </c>
      <c r="F100" s="152"/>
      <c r="G100" s="152"/>
      <c r="H100" s="152">
        <f t="shared" si="7"/>
        <v>0</v>
      </c>
      <c r="I100" s="152"/>
      <c r="J100" s="152"/>
      <c r="K100" s="152"/>
      <c r="L100" s="152"/>
      <c r="M100" s="152"/>
    </row>
    <row r="101" ht="15" outlineLevel="2" spans="1:13">
      <c r="A101" s="148"/>
      <c r="B101" s="151" t="s">
        <v>1876</v>
      </c>
      <c r="C101" s="152">
        <f t="shared" si="5"/>
        <v>590</v>
      </c>
      <c r="D101" s="152">
        <f t="shared" si="6"/>
        <v>590</v>
      </c>
      <c r="E101" s="152">
        <v>590</v>
      </c>
      <c r="F101" s="152"/>
      <c r="G101" s="152"/>
      <c r="H101" s="152">
        <f t="shared" si="7"/>
        <v>0</v>
      </c>
      <c r="I101" s="152"/>
      <c r="J101" s="152"/>
      <c r="K101" s="152"/>
      <c r="L101" s="152"/>
      <c r="M101" s="152"/>
    </row>
    <row r="102" ht="15" outlineLevel="2" spans="1:13">
      <c r="A102" s="148"/>
      <c r="B102" s="151" t="s">
        <v>1804</v>
      </c>
      <c r="C102" s="152">
        <f t="shared" si="5"/>
        <v>16</v>
      </c>
      <c r="D102" s="152">
        <f t="shared" si="6"/>
        <v>16</v>
      </c>
      <c r="E102" s="152">
        <v>16</v>
      </c>
      <c r="F102" s="152"/>
      <c r="G102" s="152"/>
      <c r="H102" s="152">
        <f t="shared" si="7"/>
        <v>0</v>
      </c>
      <c r="I102" s="152"/>
      <c r="J102" s="152"/>
      <c r="K102" s="152"/>
      <c r="L102" s="152"/>
      <c r="M102" s="152"/>
    </row>
    <row r="103" ht="15" outlineLevel="1" spans="1:13">
      <c r="A103" s="148" t="s">
        <v>1244</v>
      </c>
      <c r="B103" s="149" t="s">
        <v>1877</v>
      </c>
      <c r="C103" s="150">
        <f t="shared" si="5"/>
        <v>8387.12</v>
      </c>
      <c r="D103" s="150">
        <f t="shared" si="6"/>
        <v>8387.12</v>
      </c>
      <c r="E103" s="150">
        <v>8387.12</v>
      </c>
      <c r="F103" s="150"/>
      <c r="G103" s="150"/>
      <c r="H103" s="150">
        <f t="shared" si="7"/>
        <v>0</v>
      </c>
      <c r="I103" s="150"/>
      <c r="J103" s="150"/>
      <c r="K103" s="150"/>
      <c r="L103" s="150"/>
      <c r="M103" s="150"/>
    </row>
    <row r="104" ht="15" outlineLevel="2" spans="1:13">
      <c r="A104" s="148"/>
      <c r="B104" s="151" t="s">
        <v>1804</v>
      </c>
      <c r="C104" s="152">
        <f t="shared" si="5"/>
        <v>56</v>
      </c>
      <c r="D104" s="152">
        <f t="shared" si="6"/>
        <v>56</v>
      </c>
      <c r="E104" s="152">
        <v>56</v>
      </c>
      <c r="F104" s="152"/>
      <c r="G104" s="152"/>
      <c r="H104" s="152">
        <f t="shared" si="7"/>
        <v>0</v>
      </c>
      <c r="I104" s="152"/>
      <c r="J104" s="152"/>
      <c r="K104" s="152"/>
      <c r="L104" s="152"/>
      <c r="M104" s="152"/>
    </row>
    <row r="105" ht="15" outlineLevel="2" spans="1:13">
      <c r="A105" s="148"/>
      <c r="B105" s="151" t="s">
        <v>1878</v>
      </c>
      <c r="C105" s="152">
        <f t="shared" si="5"/>
        <v>649.5</v>
      </c>
      <c r="D105" s="152">
        <f t="shared" si="6"/>
        <v>649.5</v>
      </c>
      <c r="E105" s="152">
        <v>649.5</v>
      </c>
      <c r="F105" s="152"/>
      <c r="G105" s="152"/>
      <c r="H105" s="152">
        <f t="shared" si="7"/>
        <v>0</v>
      </c>
      <c r="I105" s="152"/>
      <c r="J105" s="152"/>
      <c r="K105" s="152"/>
      <c r="L105" s="152"/>
      <c r="M105" s="152"/>
    </row>
    <row r="106" ht="15" outlineLevel="2" spans="1:13">
      <c r="A106" s="148"/>
      <c r="B106" s="151" t="s">
        <v>1879</v>
      </c>
      <c r="C106" s="152">
        <f t="shared" si="5"/>
        <v>1284.7</v>
      </c>
      <c r="D106" s="152">
        <f t="shared" si="6"/>
        <v>1284.7</v>
      </c>
      <c r="E106" s="152">
        <v>1284.7</v>
      </c>
      <c r="F106" s="152"/>
      <c r="G106" s="152"/>
      <c r="H106" s="152">
        <f t="shared" si="7"/>
        <v>0</v>
      </c>
      <c r="I106" s="152"/>
      <c r="J106" s="152"/>
      <c r="K106" s="152"/>
      <c r="L106" s="152"/>
      <c r="M106" s="152"/>
    </row>
    <row r="107" ht="15" outlineLevel="2" spans="1:13">
      <c r="A107" s="148"/>
      <c r="B107" s="151" t="s">
        <v>1880</v>
      </c>
      <c r="C107" s="152">
        <f t="shared" si="5"/>
        <v>568.55</v>
      </c>
      <c r="D107" s="152">
        <f t="shared" si="6"/>
        <v>568.55</v>
      </c>
      <c r="E107" s="152">
        <v>568.55</v>
      </c>
      <c r="F107" s="152"/>
      <c r="G107" s="152"/>
      <c r="H107" s="152">
        <f t="shared" si="7"/>
        <v>0</v>
      </c>
      <c r="I107" s="152"/>
      <c r="J107" s="152"/>
      <c r="K107" s="152"/>
      <c r="L107" s="152"/>
      <c r="M107" s="152"/>
    </row>
    <row r="108" ht="15" outlineLevel="2" spans="1:13">
      <c r="A108" s="148"/>
      <c r="B108" s="151" t="s">
        <v>1881</v>
      </c>
      <c r="C108" s="152">
        <f t="shared" si="5"/>
        <v>4439.46</v>
      </c>
      <c r="D108" s="152">
        <f t="shared" si="6"/>
        <v>4439.46</v>
      </c>
      <c r="E108" s="152">
        <v>4439.46</v>
      </c>
      <c r="F108" s="152"/>
      <c r="G108" s="152"/>
      <c r="H108" s="152">
        <f t="shared" si="7"/>
        <v>0</v>
      </c>
      <c r="I108" s="152"/>
      <c r="J108" s="152"/>
      <c r="K108" s="152"/>
      <c r="L108" s="152"/>
      <c r="M108" s="152"/>
    </row>
    <row r="109" ht="15" outlineLevel="2" spans="1:13">
      <c r="A109" s="148"/>
      <c r="B109" s="151" t="s">
        <v>1879</v>
      </c>
      <c r="C109" s="152">
        <f t="shared" si="5"/>
        <v>994.3</v>
      </c>
      <c r="D109" s="152">
        <f t="shared" si="6"/>
        <v>994.3</v>
      </c>
      <c r="E109" s="152">
        <v>994.3</v>
      </c>
      <c r="F109" s="152"/>
      <c r="G109" s="152"/>
      <c r="H109" s="152">
        <f t="shared" si="7"/>
        <v>0</v>
      </c>
      <c r="I109" s="152"/>
      <c r="J109" s="152"/>
      <c r="K109" s="152"/>
      <c r="L109" s="152"/>
      <c r="M109" s="152"/>
    </row>
    <row r="110" ht="15" outlineLevel="2" spans="1:13">
      <c r="A110" s="148"/>
      <c r="B110" s="151" t="s">
        <v>1882</v>
      </c>
      <c r="C110" s="152">
        <f t="shared" si="5"/>
        <v>394.61</v>
      </c>
      <c r="D110" s="152">
        <f t="shared" si="6"/>
        <v>394.61</v>
      </c>
      <c r="E110" s="152">
        <v>394.61</v>
      </c>
      <c r="F110" s="152"/>
      <c r="G110" s="152"/>
      <c r="H110" s="152">
        <f t="shared" si="7"/>
        <v>0</v>
      </c>
      <c r="I110" s="152"/>
      <c r="J110" s="152"/>
      <c r="K110" s="152"/>
      <c r="L110" s="152"/>
      <c r="M110" s="152"/>
    </row>
    <row r="111" ht="15" outlineLevel="1" spans="1:13">
      <c r="A111" s="148" t="s">
        <v>1246</v>
      </c>
      <c r="B111" s="149" t="s">
        <v>1883</v>
      </c>
      <c r="C111" s="150">
        <f t="shared" si="5"/>
        <v>342.35</v>
      </c>
      <c r="D111" s="150">
        <f t="shared" si="6"/>
        <v>342.35</v>
      </c>
      <c r="E111" s="150">
        <v>342.35</v>
      </c>
      <c r="F111" s="150"/>
      <c r="G111" s="150"/>
      <c r="H111" s="150">
        <f t="shared" si="7"/>
        <v>0</v>
      </c>
      <c r="I111" s="150"/>
      <c r="J111" s="150"/>
      <c r="K111" s="150"/>
      <c r="L111" s="150"/>
      <c r="M111" s="150"/>
    </row>
    <row r="112" ht="15" outlineLevel="2" spans="1:13">
      <c r="A112" s="148"/>
      <c r="B112" s="151" t="s">
        <v>1884</v>
      </c>
      <c r="C112" s="152">
        <f t="shared" si="5"/>
        <v>8</v>
      </c>
      <c r="D112" s="152">
        <f t="shared" si="6"/>
        <v>8</v>
      </c>
      <c r="E112" s="152">
        <v>8</v>
      </c>
      <c r="F112" s="152"/>
      <c r="G112" s="152"/>
      <c r="H112" s="152">
        <f t="shared" si="7"/>
        <v>0</v>
      </c>
      <c r="I112" s="152"/>
      <c r="J112" s="152"/>
      <c r="K112" s="152"/>
      <c r="L112" s="152"/>
      <c r="M112" s="152"/>
    </row>
    <row r="113" ht="15" outlineLevel="2" spans="1:13">
      <c r="A113" s="148"/>
      <c r="B113" s="151" t="s">
        <v>1885</v>
      </c>
      <c r="C113" s="152">
        <f t="shared" si="5"/>
        <v>93</v>
      </c>
      <c r="D113" s="152">
        <f t="shared" si="6"/>
        <v>93</v>
      </c>
      <c r="E113" s="152">
        <v>93</v>
      </c>
      <c r="F113" s="152"/>
      <c r="G113" s="152"/>
      <c r="H113" s="152">
        <f t="shared" si="7"/>
        <v>0</v>
      </c>
      <c r="I113" s="152"/>
      <c r="J113" s="152"/>
      <c r="K113" s="152"/>
      <c r="L113" s="152"/>
      <c r="M113" s="152"/>
    </row>
    <row r="114" ht="15" outlineLevel="2" spans="1:13">
      <c r="A114" s="148"/>
      <c r="B114" s="151" t="s">
        <v>1886</v>
      </c>
      <c r="C114" s="152">
        <f t="shared" si="5"/>
        <v>65.12</v>
      </c>
      <c r="D114" s="152">
        <f t="shared" si="6"/>
        <v>65.12</v>
      </c>
      <c r="E114" s="152">
        <v>65.12</v>
      </c>
      <c r="F114" s="152"/>
      <c r="G114" s="152"/>
      <c r="H114" s="152">
        <f t="shared" si="7"/>
        <v>0</v>
      </c>
      <c r="I114" s="152"/>
      <c r="J114" s="152"/>
      <c r="K114" s="152"/>
      <c r="L114" s="152"/>
      <c r="M114" s="152"/>
    </row>
    <row r="115" ht="15" outlineLevel="2" spans="1:13">
      <c r="A115" s="148"/>
      <c r="B115" s="151" t="s">
        <v>1887</v>
      </c>
      <c r="C115" s="152">
        <f t="shared" si="5"/>
        <v>56.73</v>
      </c>
      <c r="D115" s="152">
        <f t="shared" si="6"/>
        <v>56.73</v>
      </c>
      <c r="E115" s="152">
        <v>56.73</v>
      </c>
      <c r="F115" s="152"/>
      <c r="G115" s="152"/>
      <c r="H115" s="152">
        <f t="shared" si="7"/>
        <v>0</v>
      </c>
      <c r="I115" s="152"/>
      <c r="J115" s="152"/>
      <c r="K115" s="152"/>
      <c r="L115" s="152"/>
      <c r="M115" s="152"/>
    </row>
    <row r="116" ht="15" outlineLevel="2" spans="1:13">
      <c r="A116" s="148"/>
      <c r="B116" s="151" t="s">
        <v>1888</v>
      </c>
      <c r="C116" s="152">
        <f t="shared" si="5"/>
        <v>20</v>
      </c>
      <c r="D116" s="152">
        <f t="shared" si="6"/>
        <v>20</v>
      </c>
      <c r="E116" s="152">
        <v>20</v>
      </c>
      <c r="F116" s="152"/>
      <c r="G116" s="152"/>
      <c r="H116" s="152">
        <f t="shared" si="7"/>
        <v>0</v>
      </c>
      <c r="I116" s="152"/>
      <c r="J116" s="152"/>
      <c r="K116" s="152"/>
      <c r="L116" s="152"/>
      <c r="M116" s="152"/>
    </row>
    <row r="117" ht="15" outlineLevel="2" spans="1:13">
      <c r="A117" s="148"/>
      <c r="B117" s="151" t="s">
        <v>1889</v>
      </c>
      <c r="C117" s="152">
        <f t="shared" si="5"/>
        <v>80.5</v>
      </c>
      <c r="D117" s="152">
        <f t="shared" si="6"/>
        <v>80.5</v>
      </c>
      <c r="E117" s="152">
        <v>80.5</v>
      </c>
      <c r="F117" s="152"/>
      <c r="G117" s="152"/>
      <c r="H117" s="152">
        <f t="shared" si="7"/>
        <v>0</v>
      </c>
      <c r="I117" s="152"/>
      <c r="J117" s="152"/>
      <c r="K117" s="152"/>
      <c r="L117" s="152"/>
      <c r="M117" s="152"/>
    </row>
    <row r="118" ht="15" outlineLevel="2" spans="1:13">
      <c r="A118" s="148"/>
      <c r="B118" s="151" t="s">
        <v>1890</v>
      </c>
      <c r="C118" s="152">
        <f t="shared" si="5"/>
        <v>12</v>
      </c>
      <c r="D118" s="152">
        <f t="shared" si="6"/>
        <v>12</v>
      </c>
      <c r="E118" s="152">
        <v>12</v>
      </c>
      <c r="F118" s="152"/>
      <c r="G118" s="152"/>
      <c r="H118" s="152">
        <f t="shared" si="7"/>
        <v>0</v>
      </c>
      <c r="I118" s="152"/>
      <c r="J118" s="152"/>
      <c r="K118" s="152"/>
      <c r="L118" s="152"/>
      <c r="M118" s="152"/>
    </row>
    <row r="119" ht="15" outlineLevel="2" spans="1:13">
      <c r="A119" s="148"/>
      <c r="B119" s="151" t="s">
        <v>1891</v>
      </c>
      <c r="C119" s="152">
        <f t="shared" si="5"/>
        <v>7</v>
      </c>
      <c r="D119" s="152">
        <f t="shared" si="6"/>
        <v>7</v>
      </c>
      <c r="E119" s="152">
        <v>7</v>
      </c>
      <c r="F119" s="152"/>
      <c r="G119" s="152"/>
      <c r="H119" s="152">
        <f t="shared" si="7"/>
        <v>0</v>
      </c>
      <c r="I119" s="152"/>
      <c r="J119" s="152"/>
      <c r="K119" s="152"/>
      <c r="L119" s="152"/>
      <c r="M119" s="152"/>
    </row>
    <row r="120" ht="15" outlineLevel="1" spans="1:13">
      <c r="A120" s="148" t="s">
        <v>1248</v>
      </c>
      <c r="B120" s="149" t="s">
        <v>1892</v>
      </c>
      <c r="C120" s="150">
        <f t="shared" si="5"/>
        <v>127.5</v>
      </c>
      <c r="D120" s="150">
        <f t="shared" si="6"/>
        <v>127.5</v>
      </c>
      <c r="E120" s="150">
        <v>127.5</v>
      </c>
      <c r="F120" s="150"/>
      <c r="G120" s="150"/>
      <c r="H120" s="150">
        <f t="shared" si="7"/>
        <v>0</v>
      </c>
      <c r="I120" s="150"/>
      <c r="J120" s="150"/>
      <c r="K120" s="150"/>
      <c r="L120" s="150"/>
      <c r="M120" s="150"/>
    </row>
    <row r="121" ht="15" outlineLevel="2" spans="1:13">
      <c r="A121" s="148"/>
      <c r="B121" s="151" t="s">
        <v>1804</v>
      </c>
      <c r="C121" s="152">
        <f t="shared" si="5"/>
        <v>6</v>
      </c>
      <c r="D121" s="152">
        <f t="shared" si="6"/>
        <v>6</v>
      </c>
      <c r="E121" s="152">
        <v>6</v>
      </c>
      <c r="F121" s="152"/>
      <c r="G121" s="152"/>
      <c r="H121" s="152">
        <f t="shared" si="7"/>
        <v>0</v>
      </c>
      <c r="I121" s="152"/>
      <c r="J121" s="152"/>
      <c r="K121" s="152"/>
      <c r="L121" s="152"/>
      <c r="M121" s="152"/>
    </row>
    <row r="122" ht="15" outlineLevel="2" spans="1:13">
      <c r="A122" s="148"/>
      <c r="B122" s="151" t="s">
        <v>1893</v>
      </c>
      <c r="C122" s="152">
        <f t="shared" si="5"/>
        <v>60</v>
      </c>
      <c r="D122" s="152">
        <f t="shared" si="6"/>
        <v>60</v>
      </c>
      <c r="E122" s="152">
        <v>60</v>
      </c>
      <c r="F122" s="152"/>
      <c r="G122" s="152"/>
      <c r="H122" s="152">
        <f t="shared" si="7"/>
        <v>0</v>
      </c>
      <c r="I122" s="152"/>
      <c r="J122" s="152"/>
      <c r="K122" s="152"/>
      <c r="L122" s="152"/>
      <c r="M122" s="152"/>
    </row>
    <row r="123" ht="15" outlineLevel="2" spans="1:13">
      <c r="A123" s="148"/>
      <c r="B123" s="151" t="s">
        <v>1894</v>
      </c>
      <c r="C123" s="152">
        <f t="shared" si="5"/>
        <v>61.5</v>
      </c>
      <c r="D123" s="152">
        <f t="shared" si="6"/>
        <v>61.5</v>
      </c>
      <c r="E123" s="152">
        <v>61.5</v>
      </c>
      <c r="F123" s="152"/>
      <c r="G123" s="152"/>
      <c r="H123" s="152">
        <f t="shared" si="7"/>
        <v>0</v>
      </c>
      <c r="I123" s="152"/>
      <c r="J123" s="152"/>
      <c r="K123" s="152"/>
      <c r="L123" s="152"/>
      <c r="M123" s="152"/>
    </row>
    <row r="124" ht="15" outlineLevel="1" spans="1:13">
      <c r="A124" s="148" t="s">
        <v>1250</v>
      </c>
      <c r="B124" s="149" t="s">
        <v>1895</v>
      </c>
      <c r="C124" s="150">
        <f t="shared" si="5"/>
        <v>465.1</v>
      </c>
      <c r="D124" s="150">
        <f t="shared" si="6"/>
        <v>465.1</v>
      </c>
      <c r="E124" s="150">
        <v>465.1</v>
      </c>
      <c r="F124" s="150"/>
      <c r="G124" s="150"/>
      <c r="H124" s="150">
        <f t="shared" si="7"/>
        <v>0</v>
      </c>
      <c r="I124" s="150"/>
      <c r="J124" s="150"/>
      <c r="K124" s="150"/>
      <c r="L124" s="150"/>
      <c r="M124" s="150"/>
    </row>
    <row r="125" ht="15" outlineLevel="2" spans="1:13">
      <c r="A125" s="148"/>
      <c r="B125" s="151" t="s">
        <v>1804</v>
      </c>
      <c r="C125" s="152">
        <f t="shared" si="5"/>
        <v>6</v>
      </c>
      <c r="D125" s="152">
        <f t="shared" si="6"/>
        <v>6</v>
      </c>
      <c r="E125" s="152">
        <v>6</v>
      </c>
      <c r="F125" s="152"/>
      <c r="G125" s="152"/>
      <c r="H125" s="152">
        <f t="shared" si="7"/>
        <v>0</v>
      </c>
      <c r="I125" s="152"/>
      <c r="J125" s="152"/>
      <c r="K125" s="152"/>
      <c r="L125" s="152"/>
      <c r="M125" s="152"/>
    </row>
    <row r="126" ht="15" outlineLevel="2" spans="1:13">
      <c r="A126" s="148"/>
      <c r="B126" s="151" t="s">
        <v>1896</v>
      </c>
      <c r="C126" s="152">
        <f t="shared" si="5"/>
        <v>312</v>
      </c>
      <c r="D126" s="152">
        <f t="shared" si="6"/>
        <v>312</v>
      </c>
      <c r="E126" s="152">
        <v>312</v>
      </c>
      <c r="F126" s="152"/>
      <c r="G126" s="152"/>
      <c r="H126" s="152">
        <f t="shared" si="7"/>
        <v>0</v>
      </c>
      <c r="I126" s="152"/>
      <c r="J126" s="152"/>
      <c r="K126" s="152"/>
      <c r="L126" s="152"/>
      <c r="M126" s="152"/>
    </row>
    <row r="127" ht="15" outlineLevel="2" spans="1:13">
      <c r="A127" s="148"/>
      <c r="B127" s="151" t="s">
        <v>1897</v>
      </c>
      <c r="C127" s="152">
        <f t="shared" si="5"/>
        <v>147.1</v>
      </c>
      <c r="D127" s="152">
        <f t="shared" si="6"/>
        <v>147.1</v>
      </c>
      <c r="E127" s="152">
        <v>147.1</v>
      </c>
      <c r="F127" s="152"/>
      <c r="G127" s="152"/>
      <c r="H127" s="152">
        <f t="shared" si="7"/>
        <v>0</v>
      </c>
      <c r="I127" s="152"/>
      <c r="J127" s="152"/>
      <c r="K127" s="152"/>
      <c r="L127" s="152"/>
      <c r="M127" s="152"/>
    </row>
    <row r="128" ht="15" outlineLevel="1" spans="1:13">
      <c r="A128" s="148" t="s">
        <v>1252</v>
      </c>
      <c r="B128" s="149" t="s">
        <v>1898</v>
      </c>
      <c r="C128" s="150">
        <f t="shared" si="5"/>
        <v>128</v>
      </c>
      <c r="D128" s="150">
        <f t="shared" si="6"/>
        <v>128</v>
      </c>
      <c r="E128" s="150">
        <v>128</v>
      </c>
      <c r="F128" s="150"/>
      <c r="G128" s="150"/>
      <c r="H128" s="150">
        <f t="shared" si="7"/>
        <v>0</v>
      </c>
      <c r="I128" s="150"/>
      <c r="J128" s="150"/>
      <c r="K128" s="150"/>
      <c r="L128" s="150"/>
      <c r="M128" s="150"/>
    </row>
    <row r="129" ht="15" outlineLevel="2" spans="1:13">
      <c r="A129" s="148"/>
      <c r="B129" s="151" t="s">
        <v>1899</v>
      </c>
      <c r="C129" s="152">
        <f t="shared" si="5"/>
        <v>128</v>
      </c>
      <c r="D129" s="152">
        <f t="shared" si="6"/>
        <v>128</v>
      </c>
      <c r="E129" s="152">
        <v>128</v>
      </c>
      <c r="F129" s="152"/>
      <c r="G129" s="152"/>
      <c r="H129" s="152">
        <f t="shared" si="7"/>
        <v>0</v>
      </c>
      <c r="I129" s="152"/>
      <c r="J129" s="152"/>
      <c r="K129" s="152"/>
      <c r="L129" s="152"/>
      <c r="M129" s="152"/>
    </row>
    <row r="130" ht="15" outlineLevel="1" spans="1:13">
      <c r="A130" s="148" t="s">
        <v>1254</v>
      </c>
      <c r="B130" s="149" t="s">
        <v>1900</v>
      </c>
      <c r="C130" s="150">
        <f t="shared" si="5"/>
        <v>291.8</v>
      </c>
      <c r="D130" s="150">
        <f t="shared" si="6"/>
        <v>291.8</v>
      </c>
      <c r="E130" s="150">
        <v>291.8</v>
      </c>
      <c r="F130" s="150"/>
      <c r="G130" s="150"/>
      <c r="H130" s="150">
        <f t="shared" si="7"/>
        <v>0</v>
      </c>
      <c r="I130" s="150"/>
      <c r="J130" s="150"/>
      <c r="K130" s="150"/>
      <c r="L130" s="150"/>
      <c r="M130" s="150"/>
    </row>
    <row r="131" ht="15" outlineLevel="2" spans="1:13">
      <c r="A131" s="148"/>
      <c r="B131" s="151" t="s">
        <v>1901</v>
      </c>
      <c r="C131" s="152">
        <f t="shared" si="5"/>
        <v>20</v>
      </c>
      <c r="D131" s="152">
        <f t="shared" si="6"/>
        <v>20</v>
      </c>
      <c r="E131" s="152">
        <v>20</v>
      </c>
      <c r="F131" s="152"/>
      <c r="G131" s="152"/>
      <c r="H131" s="152">
        <f t="shared" si="7"/>
        <v>0</v>
      </c>
      <c r="I131" s="152"/>
      <c r="J131" s="152"/>
      <c r="K131" s="152"/>
      <c r="L131" s="152"/>
      <c r="M131" s="152"/>
    </row>
    <row r="132" ht="15" outlineLevel="2" spans="1:13">
      <c r="A132" s="148"/>
      <c r="B132" s="151" t="s">
        <v>1798</v>
      </c>
      <c r="C132" s="152">
        <f t="shared" si="5"/>
        <v>18</v>
      </c>
      <c r="D132" s="152">
        <f t="shared" si="6"/>
        <v>18</v>
      </c>
      <c r="E132" s="152">
        <v>18</v>
      </c>
      <c r="F132" s="152"/>
      <c r="G132" s="152"/>
      <c r="H132" s="152">
        <f t="shared" si="7"/>
        <v>0</v>
      </c>
      <c r="I132" s="152"/>
      <c r="J132" s="152"/>
      <c r="K132" s="152"/>
      <c r="L132" s="152"/>
      <c r="M132" s="152"/>
    </row>
    <row r="133" ht="15" outlineLevel="2" spans="1:13">
      <c r="A133" s="148"/>
      <c r="B133" s="151" t="s">
        <v>1902</v>
      </c>
      <c r="C133" s="152">
        <f t="shared" si="5"/>
        <v>105</v>
      </c>
      <c r="D133" s="152">
        <f t="shared" si="6"/>
        <v>105</v>
      </c>
      <c r="E133" s="152">
        <v>105</v>
      </c>
      <c r="F133" s="152"/>
      <c r="G133" s="152"/>
      <c r="H133" s="152">
        <f t="shared" si="7"/>
        <v>0</v>
      </c>
      <c r="I133" s="152"/>
      <c r="J133" s="152"/>
      <c r="K133" s="152"/>
      <c r="L133" s="152"/>
      <c r="M133" s="152"/>
    </row>
    <row r="134" ht="15" outlineLevel="2" spans="1:13">
      <c r="A134" s="148"/>
      <c r="B134" s="151" t="s">
        <v>1903</v>
      </c>
      <c r="C134" s="152">
        <f t="shared" si="5"/>
        <v>47</v>
      </c>
      <c r="D134" s="152">
        <f t="shared" si="6"/>
        <v>47</v>
      </c>
      <c r="E134" s="152">
        <v>47</v>
      </c>
      <c r="F134" s="152"/>
      <c r="G134" s="152"/>
      <c r="H134" s="152">
        <f t="shared" si="7"/>
        <v>0</v>
      </c>
      <c r="I134" s="152"/>
      <c r="J134" s="152"/>
      <c r="K134" s="152"/>
      <c r="L134" s="152"/>
      <c r="M134" s="152"/>
    </row>
    <row r="135" ht="15" outlineLevel="2" spans="1:13">
      <c r="A135" s="148"/>
      <c r="B135" s="151" t="s">
        <v>1904</v>
      </c>
      <c r="C135" s="152">
        <f t="shared" si="5"/>
        <v>101.8</v>
      </c>
      <c r="D135" s="152">
        <f t="shared" si="6"/>
        <v>101.8</v>
      </c>
      <c r="E135" s="152">
        <v>101.8</v>
      </c>
      <c r="F135" s="152"/>
      <c r="G135" s="152"/>
      <c r="H135" s="152">
        <f t="shared" si="7"/>
        <v>0</v>
      </c>
      <c r="I135" s="152"/>
      <c r="J135" s="152"/>
      <c r="K135" s="152"/>
      <c r="L135" s="152"/>
      <c r="M135" s="152"/>
    </row>
    <row r="136" ht="15" outlineLevel="1" spans="1:13">
      <c r="A136" s="148" t="s">
        <v>1256</v>
      </c>
      <c r="B136" s="149" t="s">
        <v>1905</v>
      </c>
      <c r="C136" s="150">
        <f t="shared" ref="C136:C200" si="8">H136+G136+D136</f>
        <v>116.5</v>
      </c>
      <c r="D136" s="150">
        <f t="shared" ref="D136:D200" si="9">F136+E136</f>
        <v>116.5</v>
      </c>
      <c r="E136" s="150">
        <v>116.5</v>
      </c>
      <c r="F136" s="150"/>
      <c r="G136" s="150"/>
      <c r="H136" s="150">
        <f t="shared" ref="H136:H200" si="10">SUM(I136:M136)</f>
        <v>0</v>
      </c>
      <c r="I136" s="150"/>
      <c r="J136" s="150"/>
      <c r="K136" s="150"/>
      <c r="L136" s="150"/>
      <c r="M136" s="150"/>
    </row>
    <row r="137" ht="15" outlineLevel="2" spans="1:13">
      <c r="A137" s="148"/>
      <c r="B137" s="151" t="s">
        <v>1804</v>
      </c>
      <c r="C137" s="152">
        <f t="shared" si="8"/>
        <v>6</v>
      </c>
      <c r="D137" s="152">
        <f t="shared" si="9"/>
        <v>6</v>
      </c>
      <c r="E137" s="152">
        <v>6</v>
      </c>
      <c r="F137" s="152"/>
      <c r="G137" s="152"/>
      <c r="H137" s="152">
        <f t="shared" si="10"/>
        <v>0</v>
      </c>
      <c r="I137" s="152"/>
      <c r="J137" s="152"/>
      <c r="K137" s="152"/>
      <c r="L137" s="152"/>
      <c r="M137" s="152"/>
    </row>
    <row r="138" ht="15" outlineLevel="2" spans="1:13">
      <c r="A138" s="148"/>
      <c r="B138" s="151" t="s">
        <v>1906</v>
      </c>
      <c r="C138" s="152">
        <f t="shared" si="8"/>
        <v>12</v>
      </c>
      <c r="D138" s="152">
        <f t="shared" si="9"/>
        <v>12</v>
      </c>
      <c r="E138" s="152">
        <v>12</v>
      </c>
      <c r="F138" s="152"/>
      <c r="G138" s="152"/>
      <c r="H138" s="152">
        <f t="shared" si="10"/>
        <v>0</v>
      </c>
      <c r="I138" s="152"/>
      <c r="J138" s="152"/>
      <c r="K138" s="152"/>
      <c r="L138" s="152"/>
      <c r="M138" s="152"/>
    </row>
    <row r="139" ht="15" outlineLevel="2" spans="1:13">
      <c r="A139" s="148"/>
      <c r="B139" s="151" t="s">
        <v>1907</v>
      </c>
      <c r="C139" s="152">
        <f t="shared" si="8"/>
        <v>8</v>
      </c>
      <c r="D139" s="152">
        <f t="shared" si="9"/>
        <v>8</v>
      </c>
      <c r="E139" s="152">
        <v>8</v>
      </c>
      <c r="F139" s="152"/>
      <c r="G139" s="152"/>
      <c r="H139" s="152">
        <f t="shared" si="10"/>
        <v>0</v>
      </c>
      <c r="I139" s="152"/>
      <c r="J139" s="152"/>
      <c r="K139" s="152"/>
      <c r="L139" s="152"/>
      <c r="M139" s="152"/>
    </row>
    <row r="140" ht="15" outlineLevel="2" spans="1:13">
      <c r="A140" s="148"/>
      <c r="B140" s="151" t="s">
        <v>1908</v>
      </c>
      <c r="C140" s="152">
        <f t="shared" si="8"/>
        <v>5</v>
      </c>
      <c r="D140" s="152">
        <f t="shared" si="9"/>
        <v>5</v>
      </c>
      <c r="E140" s="152">
        <v>5</v>
      </c>
      <c r="F140" s="152"/>
      <c r="G140" s="152"/>
      <c r="H140" s="152">
        <f t="shared" si="10"/>
        <v>0</v>
      </c>
      <c r="I140" s="152"/>
      <c r="J140" s="152"/>
      <c r="K140" s="152"/>
      <c r="L140" s="152"/>
      <c r="M140" s="152"/>
    </row>
    <row r="141" ht="15" outlineLevel="2" spans="1:13">
      <c r="A141" s="148"/>
      <c r="B141" s="151" t="s">
        <v>1909</v>
      </c>
      <c r="C141" s="152">
        <f t="shared" si="8"/>
        <v>66</v>
      </c>
      <c r="D141" s="152">
        <f t="shared" si="9"/>
        <v>66</v>
      </c>
      <c r="E141" s="152">
        <v>66</v>
      </c>
      <c r="F141" s="152"/>
      <c r="G141" s="152"/>
      <c r="H141" s="152">
        <f t="shared" si="10"/>
        <v>0</v>
      </c>
      <c r="I141" s="152"/>
      <c r="J141" s="152"/>
      <c r="K141" s="152"/>
      <c r="L141" s="152"/>
      <c r="M141" s="152"/>
    </row>
    <row r="142" ht="15" outlineLevel="2" spans="1:13">
      <c r="A142" s="148"/>
      <c r="B142" s="151" t="s">
        <v>1910</v>
      </c>
      <c r="C142" s="152">
        <f t="shared" si="8"/>
        <v>11.5</v>
      </c>
      <c r="D142" s="152">
        <f t="shared" si="9"/>
        <v>11.5</v>
      </c>
      <c r="E142" s="152">
        <v>11.5</v>
      </c>
      <c r="F142" s="152"/>
      <c r="G142" s="152"/>
      <c r="H142" s="152">
        <f t="shared" si="10"/>
        <v>0</v>
      </c>
      <c r="I142" s="152"/>
      <c r="J142" s="152"/>
      <c r="K142" s="152"/>
      <c r="L142" s="152"/>
      <c r="M142" s="152"/>
    </row>
    <row r="143" ht="15" outlineLevel="2" spans="1:13">
      <c r="A143" s="148"/>
      <c r="B143" s="151" t="s">
        <v>1911</v>
      </c>
      <c r="C143" s="152">
        <f t="shared" si="8"/>
        <v>8</v>
      </c>
      <c r="D143" s="152">
        <f t="shared" si="9"/>
        <v>8</v>
      </c>
      <c r="E143" s="152">
        <v>8</v>
      </c>
      <c r="F143" s="152"/>
      <c r="G143" s="152"/>
      <c r="H143" s="152">
        <f t="shared" si="10"/>
        <v>0</v>
      </c>
      <c r="I143" s="152"/>
      <c r="J143" s="152"/>
      <c r="K143" s="152"/>
      <c r="L143" s="152"/>
      <c r="M143" s="152"/>
    </row>
    <row r="144" ht="15" outlineLevel="1" spans="1:13">
      <c r="A144" s="148" t="s">
        <v>1258</v>
      </c>
      <c r="B144" s="149" t="s">
        <v>1912</v>
      </c>
      <c r="C144" s="150">
        <f t="shared" si="8"/>
        <v>90</v>
      </c>
      <c r="D144" s="150">
        <f t="shared" si="9"/>
        <v>90</v>
      </c>
      <c r="E144" s="150">
        <v>90</v>
      </c>
      <c r="F144" s="150"/>
      <c r="G144" s="150"/>
      <c r="H144" s="150">
        <f t="shared" si="10"/>
        <v>0</v>
      </c>
      <c r="I144" s="150"/>
      <c r="J144" s="150"/>
      <c r="K144" s="150"/>
      <c r="L144" s="150"/>
      <c r="M144" s="150"/>
    </row>
    <row r="145" ht="15" outlineLevel="2" spans="1:13">
      <c r="A145" s="148"/>
      <c r="B145" s="151" t="s">
        <v>1913</v>
      </c>
      <c r="C145" s="152">
        <f t="shared" si="8"/>
        <v>90</v>
      </c>
      <c r="D145" s="152">
        <f t="shared" si="9"/>
        <v>90</v>
      </c>
      <c r="E145" s="152">
        <v>90</v>
      </c>
      <c r="F145" s="152"/>
      <c r="G145" s="152"/>
      <c r="H145" s="152">
        <f t="shared" si="10"/>
        <v>0</v>
      </c>
      <c r="I145" s="152"/>
      <c r="J145" s="152"/>
      <c r="K145" s="152"/>
      <c r="L145" s="152"/>
      <c r="M145" s="152"/>
    </row>
    <row r="146" s="132" customFormat="1" ht="20.1" customHeight="1" spans="1:13">
      <c r="A146" s="156">
        <v>17</v>
      </c>
      <c r="B146" s="144" t="s">
        <v>1261</v>
      </c>
      <c r="C146" s="147">
        <f t="shared" ref="C146:M146" si="11">SUMIF($A$6:$A$2011,"1?????",C6:C2011)</f>
        <v>2424.5575</v>
      </c>
      <c r="D146" s="147">
        <f t="shared" si="11"/>
        <v>2424.5575</v>
      </c>
      <c r="E146" s="147">
        <f t="shared" si="11"/>
        <v>1823.2027</v>
      </c>
      <c r="F146" s="147">
        <f t="shared" si="11"/>
        <v>601.3548</v>
      </c>
      <c r="G146" s="147">
        <f t="shared" si="11"/>
        <v>0</v>
      </c>
      <c r="H146" s="147">
        <f t="shared" si="11"/>
        <v>0</v>
      </c>
      <c r="I146" s="147">
        <f t="shared" si="11"/>
        <v>0</v>
      </c>
      <c r="J146" s="147">
        <f t="shared" si="11"/>
        <v>0</v>
      </c>
      <c r="K146" s="147">
        <f t="shared" si="11"/>
        <v>0</v>
      </c>
      <c r="L146" s="147">
        <f t="shared" si="11"/>
        <v>0</v>
      </c>
      <c r="M146" s="147">
        <f t="shared" si="11"/>
        <v>0</v>
      </c>
    </row>
    <row r="147" ht="15" outlineLevel="1" spans="1:13">
      <c r="A147" s="143" t="s">
        <v>1262</v>
      </c>
      <c r="B147" s="149" t="s">
        <v>1914</v>
      </c>
      <c r="C147" s="150">
        <f t="shared" si="8"/>
        <v>305.195</v>
      </c>
      <c r="D147" s="150">
        <f t="shared" si="9"/>
        <v>305.195</v>
      </c>
      <c r="E147" s="150">
        <v>285.195</v>
      </c>
      <c r="F147" s="150">
        <v>20</v>
      </c>
      <c r="G147" s="150"/>
      <c r="H147" s="150">
        <f t="shared" si="10"/>
        <v>0</v>
      </c>
      <c r="I147" s="150"/>
      <c r="J147" s="150"/>
      <c r="K147" s="150"/>
      <c r="L147" s="150"/>
      <c r="M147" s="150"/>
    </row>
    <row r="148" ht="15" outlineLevel="2" spans="1:13">
      <c r="A148" s="157"/>
      <c r="B148" s="151" t="s">
        <v>1915</v>
      </c>
      <c r="C148" s="152">
        <f t="shared" si="8"/>
        <v>41.195</v>
      </c>
      <c r="D148" s="152">
        <f t="shared" si="9"/>
        <v>41.195</v>
      </c>
      <c r="E148" s="152">
        <v>41.195</v>
      </c>
      <c r="F148" s="152"/>
      <c r="G148" s="152"/>
      <c r="H148" s="152">
        <f t="shared" si="10"/>
        <v>0</v>
      </c>
      <c r="I148" s="152"/>
      <c r="J148" s="152"/>
      <c r="K148" s="152"/>
      <c r="L148" s="152"/>
      <c r="M148" s="152"/>
    </row>
    <row r="149" ht="15" outlineLevel="2" spans="1:13">
      <c r="A149" s="157"/>
      <c r="B149" s="151" t="s">
        <v>1916</v>
      </c>
      <c r="C149" s="152">
        <f t="shared" si="8"/>
        <v>15</v>
      </c>
      <c r="D149" s="152">
        <f t="shared" si="9"/>
        <v>15</v>
      </c>
      <c r="E149" s="152">
        <v>15</v>
      </c>
      <c r="F149" s="152"/>
      <c r="G149" s="152"/>
      <c r="H149" s="152">
        <f t="shared" si="10"/>
        <v>0</v>
      </c>
      <c r="I149" s="152"/>
      <c r="J149" s="152"/>
      <c r="K149" s="152"/>
      <c r="L149" s="152"/>
      <c r="M149" s="152"/>
    </row>
    <row r="150" ht="15" outlineLevel="2" spans="1:13">
      <c r="A150" s="157"/>
      <c r="B150" s="151" t="s">
        <v>1917</v>
      </c>
      <c r="C150" s="152">
        <f t="shared" si="8"/>
        <v>50</v>
      </c>
      <c r="D150" s="152">
        <f t="shared" si="9"/>
        <v>50</v>
      </c>
      <c r="E150" s="152">
        <v>50</v>
      </c>
      <c r="F150" s="152"/>
      <c r="G150" s="152"/>
      <c r="H150" s="152">
        <f t="shared" si="10"/>
        <v>0</v>
      </c>
      <c r="I150" s="152"/>
      <c r="J150" s="152"/>
      <c r="K150" s="152"/>
      <c r="L150" s="152"/>
      <c r="M150" s="152"/>
    </row>
    <row r="151" ht="15" outlineLevel="2" spans="1:13">
      <c r="A151" s="157"/>
      <c r="B151" s="151" t="s">
        <v>1918</v>
      </c>
      <c r="C151" s="152">
        <f t="shared" si="8"/>
        <v>13</v>
      </c>
      <c r="D151" s="152">
        <f t="shared" si="9"/>
        <v>13</v>
      </c>
      <c r="E151" s="152">
        <v>13</v>
      </c>
      <c r="F151" s="152"/>
      <c r="G151" s="152"/>
      <c r="H151" s="152">
        <f t="shared" si="10"/>
        <v>0</v>
      </c>
      <c r="I151" s="152"/>
      <c r="J151" s="152"/>
      <c r="K151" s="152"/>
      <c r="L151" s="152"/>
      <c r="M151" s="152"/>
    </row>
    <row r="152" ht="15" outlineLevel="2" spans="1:13">
      <c r="A152" s="157"/>
      <c r="B152" s="151" t="s">
        <v>1919</v>
      </c>
      <c r="C152" s="152">
        <f t="shared" si="8"/>
        <v>59</v>
      </c>
      <c r="D152" s="152">
        <f t="shared" si="9"/>
        <v>59</v>
      </c>
      <c r="E152" s="152">
        <v>59</v>
      </c>
      <c r="F152" s="152"/>
      <c r="G152" s="152"/>
      <c r="H152" s="152">
        <f t="shared" si="10"/>
        <v>0</v>
      </c>
      <c r="I152" s="152"/>
      <c r="J152" s="152"/>
      <c r="K152" s="152"/>
      <c r="L152" s="152"/>
      <c r="M152" s="152"/>
    </row>
    <row r="153" ht="15" outlineLevel="2" spans="1:13">
      <c r="A153" s="157"/>
      <c r="B153" s="151" t="s">
        <v>1884</v>
      </c>
      <c r="C153" s="152">
        <f t="shared" si="8"/>
        <v>10</v>
      </c>
      <c r="D153" s="152">
        <f t="shared" si="9"/>
        <v>10</v>
      </c>
      <c r="E153" s="152">
        <v>10</v>
      </c>
      <c r="F153" s="152"/>
      <c r="G153" s="152"/>
      <c r="H153" s="152">
        <f t="shared" si="10"/>
        <v>0</v>
      </c>
      <c r="I153" s="152"/>
      <c r="J153" s="152"/>
      <c r="K153" s="152"/>
      <c r="L153" s="152"/>
      <c r="M153" s="152"/>
    </row>
    <row r="154" ht="15" outlineLevel="2" spans="1:13">
      <c r="A154" s="157"/>
      <c r="B154" s="151" t="s">
        <v>1920</v>
      </c>
      <c r="C154" s="152">
        <f t="shared" si="8"/>
        <v>85</v>
      </c>
      <c r="D154" s="152">
        <f t="shared" si="9"/>
        <v>85</v>
      </c>
      <c r="E154" s="152">
        <v>85</v>
      </c>
      <c r="F154" s="152"/>
      <c r="G154" s="152"/>
      <c r="H154" s="152">
        <f t="shared" si="10"/>
        <v>0</v>
      </c>
      <c r="I154" s="152"/>
      <c r="J154" s="152"/>
      <c r="K154" s="152"/>
      <c r="L154" s="152"/>
      <c r="M154" s="152"/>
    </row>
    <row r="155" ht="15" outlineLevel="2" spans="1:13">
      <c r="A155" s="157"/>
      <c r="B155" s="151" t="s">
        <v>1921</v>
      </c>
      <c r="C155" s="152">
        <f t="shared" si="8"/>
        <v>32</v>
      </c>
      <c r="D155" s="152">
        <f t="shared" si="9"/>
        <v>32</v>
      </c>
      <c r="E155" s="152">
        <v>12</v>
      </c>
      <c r="F155" s="152">
        <v>20</v>
      </c>
      <c r="G155" s="152"/>
      <c r="H155" s="152">
        <f t="shared" si="10"/>
        <v>0</v>
      </c>
      <c r="I155" s="152"/>
      <c r="J155" s="152"/>
      <c r="K155" s="152"/>
      <c r="L155" s="152"/>
      <c r="M155" s="152"/>
    </row>
    <row r="156" ht="15" outlineLevel="1" spans="1:13">
      <c r="A156" s="143" t="s">
        <v>1264</v>
      </c>
      <c r="B156" s="149" t="s">
        <v>1922</v>
      </c>
      <c r="C156" s="150">
        <f t="shared" si="8"/>
        <v>307.91</v>
      </c>
      <c r="D156" s="150">
        <f t="shared" si="9"/>
        <v>307.91</v>
      </c>
      <c r="E156" s="150">
        <v>307.91</v>
      </c>
      <c r="F156" s="150"/>
      <c r="G156" s="150"/>
      <c r="H156" s="150">
        <f t="shared" si="10"/>
        <v>0</v>
      </c>
      <c r="I156" s="150"/>
      <c r="J156" s="150"/>
      <c r="K156" s="150"/>
      <c r="L156" s="150"/>
      <c r="M156" s="150"/>
    </row>
    <row r="157" ht="15" outlineLevel="2" spans="1:13">
      <c r="A157" s="157"/>
      <c r="B157" s="151" t="s">
        <v>1884</v>
      </c>
      <c r="C157" s="152">
        <f t="shared" si="8"/>
        <v>4</v>
      </c>
      <c r="D157" s="152">
        <f t="shared" si="9"/>
        <v>4</v>
      </c>
      <c r="E157" s="152">
        <v>4</v>
      </c>
      <c r="F157" s="152"/>
      <c r="G157" s="152"/>
      <c r="H157" s="152">
        <f t="shared" si="10"/>
        <v>0</v>
      </c>
      <c r="I157" s="152"/>
      <c r="J157" s="152"/>
      <c r="K157" s="152"/>
      <c r="L157" s="152"/>
      <c r="M157" s="152"/>
    </row>
    <row r="158" ht="15" outlineLevel="2" spans="1:13">
      <c r="A158" s="157"/>
      <c r="B158" s="151" t="s">
        <v>1923</v>
      </c>
      <c r="C158" s="152">
        <f t="shared" si="8"/>
        <v>267.91</v>
      </c>
      <c r="D158" s="152">
        <f t="shared" si="9"/>
        <v>267.91</v>
      </c>
      <c r="E158" s="152">
        <v>267.91</v>
      </c>
      <c r="F158" s="152"/>
      <c r="G158" s="152"/>
      <c r="H158" s="152">
        <f t="shared" si="10"/>
        <v>0</v>
      </c>
      <c r="I158" s="152"/>
      <c r="J158" s="152"/>
      <c r="K158" s="152"/>
      <c r="L158" s="152"/>
      <c r="M158" s="152"/>
    </row>
    <row r="159" ht="15" outlineLevel="2" spans="1:13">
      <c r="A159" s="157"/>
      <c r="B159" s="151" t="s">
        <v>1924</v>
      </c>
      <c r="C159" s="152">
        <f t="shared" si="8"/>
        <v>36</v>
      </c>
      <c r="D159" s="152">
        <f t="shared" si="9"/>
        <v>36</v>
      </c>
      <c r="E159" s="152">
        <v>36</v>
      </c>
      <c r="F159" s="152"/>
      <c r="G159" s="152"/>
      <c r="H159" s="152">
        <f t="shared" si="10"/>
        <v>0</v>
      </c>
      <c r="I159" s="152"/>
      <c r="J159" s="152"/>
      <c r="K159" s="152"/>
      <c r="L159" s="152"/>
      <c r="M159" s="152"/>
    </row>
    <row r="160" ht="15" outlineLevel="1" spans="1:13">
      <c r="A160" s="143" t="s">
        <v>1266</v>
      </c>
      <c r="B160" s="149" t="s">
        <v>1925</v>
      </c>
      <c r="C160" s="150">
        <f t="shared" si="8"/>
        <v>616</v>
      </c>
      <c r="D160" s="150">
        <f t="shared" si="9"/>
        <v>616</v>
      </c>
      <c r="E160" s="150">
        <v>316</v>
      </c>
      <c r="F160" s="150">
        <v>300</v>
      </c>
      <c r="G160" s="150"/>
      <c r="H160" s="150">
        <f t="shared" si="10"/>
        <v>0</v>
      </c>
      <c r="I160" s="150"/>
      <c r="J160" s="150"/>
      <c r="K160" s="150"/>
      <c r="L160" s="150"/>
      <c r="M160" s="150"/>
    </row>
    <row r="161" ht="15" outlineLevel="2" spans="1:13">
      <c r="A161" s="157"/>
      <c r="B161" s="151" t="s">
        <v>1926</v>
      </c>
      <c r="C161" s="152">
        <f t="shared" si="8"/>
        <v>32</v>
      </c>
      <c r="D161" s="152">
        <f t="shared" si="9"/>
        <v>32</v>
      </c>
      <c r="E161" s="152">
        <v>32</v>
      </c>
      <c r="F161" s="152"/>
      <c r="G161" s="152"/>
      <c r="H161" s="152">
        <f t="shared" si="10"/>
        <v>0</v>
      </c>
      <c r="I161" s="152"/>
      <c r="J161" s="152"/>
      <c r="K161" s="152"/>
      <c r="L161" s="152"/>
      <c r="M161" s="152"/>
    </row>
    <row r="162" ht="15" outlineLevel="2" spans="1:13">
      <c r="A162" s="157"/>
      <c r="B162" s="151" t="s">
        <v>1927</v>
      </c>
      <c r="C162" s="152">
        <f t="shared" si="8"/>
        <v>160</v>
      </c>
      <c r="D162" s="152">
        <f t="shared" si="9"/>
        <v>160</v>
      </c>
      <c r="E162" s="152">
        <v>160</v>
      </c>
      <c r="F162" s="152"/>
      <c r="G162" s="152"/>
      <c r="H162" s="152">
        <f t="shared" si="10"/>
        <v>0</v>
      </c>
      <c r="I162" s="152"/>
      <c r="J162" s="152"/>
      <c r="K162" s="152"/>
      <c r="L162" s="152"/>
      <c r="M162" s="152"/>
    </row>
    <row r="163" ht="15" outlineLevel="2" spans="1:13">
      <c r="A163" s="157"/>
      <c r="B163" s="151" t="s">
        <v>1928</v>
      </c>
      <c r="C163" s="152">
        <f t="shared" si="8"/>
        <v>118</v>
      </c>
      <c r="D163" s="152">
        <f t="shared" si="9"/>
        <v>118</v>
      </c>
      <c r="E163" s="152">
        <v>118</v>
      </c>
      <c r="F163" s="152"/>
      <c r="G163" s="152"/>
      <c r="H163" s="152">
        <f t="shared" si="10"/>
        <v>0</v>
      </c>
      <c r="I163" s="152"/>
      <c r="J163" s="152"/>
      <c r="K163" s="152"/>
      <c r="L163" s="152"/>
      <c r="M163" s="152"/>
    </row>
    <row r="164" ht="15" outlineLevel="2" spans="1:13">
      <c r="A164" s="157"/>
      <c r="B164" s="151" t="s">
        <v>1929</v>
      </c>
      <c r="C164" s="152">
        <f t="shared" si="8"/>
        <v>300</v>
      </c>
      <c r="D164" s="152">
        <f t="shared" si="9"/>
        <v>300</v>
      </c>
      <c r="E164" s="152"/>
      <c r="F164" s="152">
        <v>300</v>
      </c>
      <c r="G164" s="152"/>
      <c r="H164" s="152">
        <f t="shared" si="10"/>
        <v>0</v>
      </c>
      <c r="I164" s="152"/>
      <c r="J164" s="152"/>
      <c r="K164" s="152"/>
      <c r="L164" s="152"/>
      <c r="M164" s="152"/>
    </row>
    <row r="165" ht="15" outlineLevel="2" spans="1:13">
      <c r="A165" s="157"/>
      <c r="B165" s="151" t="s">
        <v>1884</v>
      </c>
      <c r="C165" s="152">
        <f t="shared" si="8"/>
        <v>6</v>
      </c>
      <c r="D165" s="152">
        <f t="shared" si="9"/>
        <v>6</v>
      </c>
      <c r="E165" s="152">
        <v>6</v>
      </c>
      <c r="F165" s="152"/>
      <c r="G165" s="152"/>
      <c r="H165" s="152">
        <f t="shared" si="10"/>
        <v>0</v>
      </c>
      <c r="I165" s="152"/>
      <c r="J165" s="152"/>
      <c r="K165" s="152"/>
      <c r="L165" s="152"/>
      <c r="M165" s="152"/>
    </row>
    <row r="166" ht="15" outlineLevel="1" spans="1:13">
      <c r="A166" s="143" t="s">
        <v>1268</v>
      </c>
      <c r="B166" s="149" t="s">
        <v>1930</v>
      </c>
      <c r="C166" s="150">
        <f t="shared" si="8"/>
        <v>71.5</v>
      </c>
      <c r="D166" s="150">
        <f t="shared" si="9"/>
        <v>71.5</v>
      </c>
      <c r="E166" s="150">
        <v>71.5</v>
      </c>
      <c r="F166" s="150"/>
      <c r="G166" s="150"/>
      <c r="H166" s="150">
        <f t="shared" si="10"/>
        <v>0</v>
      </c>
      <c r="I166" s="150"/>
      <c r="J166" s="150"/>
      <c r="K166" s="150"/>
      <c r="L166" s="150"/>
      <c r="M166" s="150"/>
    </row>
    <row r="167" ht="15" outlineLevel="2" spans="1:13">
      <c r="A167" s="157"/>
      <c r="B167" s="151" t="s">
        <v>1931</v>
      </c>
      <c r="C167" s="152">
        <f t="shared" si="8"/>
        <v>24</v>
      </c>
      <c r="D167" s="152">
        <f t="shared" si="9"/>
        <v>24</v>
      </c>
      <c r="E167" s="152">
        <v>24</v>
      </c>
      <c r="F167" s="152"/>
      <c r="G167" s="152"/>
      <c r="H167" s="152">
        <f t="shared" si="10"/>
        <v>0</v>
      </c>
      <c r="I167" s="152"/>
      <c r="J167" s="152"/>
      <c r="K167" s="152"/>
      <c r="L167" s="152"/>
      <c r="M167" s="152"/>
    </row>
    <row r="168" ht="15" outlineLevel="2" spans="1:13">
      <c r="A168" s="157"/>
      <c r="B168" s="151" t="s">
        <v>1932</v>
      </c>
      <c r="C168" s="152">
        <f t="shared" si="8"/>
        <v>47.5</v>
      </c>
      <c r="D168" s="152">
        <f t="shared" si="9"/>
        <v>47.5</v>
      </c>
      <c r="E168" s="152">
        <v>47.5</v>
      </c>
      <c r="F168" s="152"/>
      <c r="G168" s="152"/>
      <c r="H168" s="152">
        <f t="shared" si="10"/>
        <v>0</v>
      </c>
      <c r="I168" s="152"/>
      <c r="J168" s="152"/>
      <c r="K168" s="152"/>
      <c r="L168" s="152"/>
      <c r="M168" s="152"/>
    </row>
    <row r="169" ht="15" outlineLevel="1" spans="1:13">
      <c r="A169" s="143" t="s">
        <v>1270</v>
      </c>
      <c r="B169" s="149" t="s">
        <v>1933</v>
      </c>
      <c r="C169" s="150">
        <f t="shared" si="8"/>
        <v>61</v>
      </c>
      <c r="D169" s="150">
        <f t="shared" si="9"/>
        <v>61</v>
      </c>
      <c r="E169" s="150">
        <v>61</v>
      </c>
      <c r="F169" s="150"/>
      <c r="G169" s="150"/>
      <c r="H169" s="150">
        <f t="shared" si="10"/>
        <v>0</v>
      </c>
      <c r="I169" s="150"/>
      <c r="J169" s="150"/>
      <c r="K169" s="150"/>
      <c r="L169" s="150"/>
      <c r="M169" s="150"/>
    </row>
    <row r="170" ht="15" outlineLevel="2" spans="1:13">
      <c r="A170" s="157"/>
      <c r="B170" s="151" t="s">
        <v>1884</v>
      </c>
      <c r="C170" s="152">
        <f t="shared" si="8"/>
        <v>4</v>
      </c>
      <c r="D170" s="152">
        <f t="shared" si="9"/>
        <v>4</v>
      </c>
      <c r="E170" s="152">
        <v>4</v>
      </c>
      <c r="F170" s="152"/>
      <c r="G170" s="152"/>
      <c r="H170" s="152">
        <f t="shared" si="10"/>
        <v>0</v>
      </c>
      <c r="I170" s="152"/>
      <c r="J170" s="152"/>
      <c r="K170" s="152"/>
      <c r="L170" s="152"/>
      <c r="M170" s="152"/>
    </row>
    <row r="171" ht="15" outlineLevel="2" spans="1:13">
      <c r="A171" s="157"/>
      <c r="B171" s="151" t="s">
        <v>1934</v>
      </c>
      <c r="C171" s="152">
        <f t="shared" si="8"/>
        <v>12</v>
      </c>
      <c r="D171" s="152">
        <f t="shared" si="9"/>
        <v>12</v>
      </c>
      <c r="E171" s="152">
        <v>12</v>
      </c>
      <c r="F171" s="152"/>
      <c r="G171" s="152"/>
      <c r="H171" s="152">
        <f t="shared" si="10"/>
        <v>0</v>
      </c>
      <c r="I171" s="152"/>
      <c r="J171" s="152"/>
      <c r="K171" s="152"/>
      <c r="L171" s="152"/>
      <c r="M171" s="152"/>
    </row>
    <row r="172" ht="15" outlineLevel="2" spans="1:13">
      <c r="A172" s="157"/>
      <c r="B172" s="151" t="s">
        <v>1935</v>
      </c>
      <c r="C172" s="152">
        <f t="shared" si="8"/>
        <v>32</v>
      </c>
      <c r="D172" s="152">
        <f t="shared" si="9"/>
        <v>32</v>
      </c>
      <c r="E172" s="152">
        <v>32</v>
      </c>
      <c r="F172" s="152"/>
      <c r="G172" s="152"/>
      <c r="H172" s="152">
        <f t="shared" si="10"/>
        <v>0</v>
      </c>
      <c r="I172" s="152"/>
      <c r="J172" s="152"/>
      <c r="K172" s="152"/>
      <c r="L172" s="152"/>
      <c r="M172" s="152"/>
    </row>
    <row r="173" ht="15" outlineLevel="2" spans="1:13">
      <c r="A173" s="157"/>
      <c r="B173" s="151" t="s">
        <v>1936</v>
      </c>
      <c r="C173" s="152">
        <f t="shared" si="8"/>
        <v>13</v>
      </c>
      <c r="D173" s="152">
        <f t="shared" si="9"/>
        <v>13</v>
      </c>
      <c r="E173" s="152">
        <v>13</v>
      </c>
      <c r="F173" s="152"/>
      <c r="G173" s="152"/>
      <c r="H173" s="152">
        <f t="shared" si="10"/>
        <v>0</v>
      </c>
      <c r="I173" s="152"/>
      <c r="J173" s="152"/>
      <c r="K173" s="152"/>
      <c r="L173" s="152"/>
      <c r="M173" s="152"/>
    </row>
    <row r="174" ht="15" outlineLevel="1" spans="1:13">
      <c r="A174" s="143" t="s">
        <v>1272</v>
      </c>
      <c r="B174" s="149" t="s">
        <v>1937</v>
      </c>
      <c r="C174" s="150">
        <f t="shared" si="8"/>
        <v>61.3548</v>
      </c>
      <c r="D174" s="150">
        <f t="shared" si="9"/>
        <v>61.3548</v>
      </c>
      <c r="E174" s="150">
        <v>30</v>
      </c>
      <c r="F174" s="150">
        <v>31.3548</v>
      </c>
      <c r="G174" s="150"/>
      <c r="H174" s="150">
        <f t="shared" si="10"/>
        <v>0</v>
      </c>
      <c r="I174" s="150"/>
      <c r="J174" s="150"/>
      <c r="K174" s="150"/>
      <c r="L174" s="150"/>
      <c r="M174" s="150"/>
    </row>
    <row r="175" ht="15" outlineLevel="2" spans="1:13">
      <c r="A175" s="157"/>
      <c r="B175" s="151" t="s">
        <v>1938</v>
      </c>
      <c r="C175" s="152">
        <f t="shared" si="8"/>
        <v>31.3548</v>
      </c>
      <c r="D175" s="152">
        <f t="shared" si="9"/>
        <v>31.3548</v>
      </c>
      <c r="E175" s="152"/>
      <c r="F175" s="152">
        <v>31.3548</v>
      </c>
      <c r="G175" s="152"/>
      <c r="H175" s="152">
        <f t="shared" si="10"/>
        <v>0</v>
      </c>
      <c r="I175" s="152"/>
      <c r="J175" s="152"/>
      <c r="K175" s="152"/>
      <c r="L175" s="152"/>
      <c r="M175" s="152"/>
    </row>
    <row r="176" ht="15" outlineLevel="2" spans="1:13">
      <c r="A176" s="157"/>
      <c r="B176" s="151" t="s">
        <v>1939</v>
      </c>
      <c r="C176" s="152">
        <f t="shared" si="8"/>
        <v>30</v>
      </c>
      <c r="D176" s="152">
        <f t="shared" si="9"/>
        <v>30</v>
      </c>
      <c r="E176" s="152">
        <v>30</v>
      </c>
      <c r="F176" s="152"/>
      <c r="G176" s="152"/>
      <c r="H176" s="152">
        <f t="shared" si="10"/>
        <v>0</v>
      </c>
      <c r="I176" s="152"/>
      <c r="J176" s="152"/>
      <c r="K176" s="152"/>
      <c r="L176" s="152"/>
      <c r="M176" s="152"/>
    </row>
    <row r="177" ht="15" outlineLevel="1" spans="1:13">
      <c r="A177" s="143" t="s">
        <v>1274</v>
      </c>
      <c r="B177" s="149" t="s">
        <v>1940</v>
      </c>
      <c r="C177" s="150">
        <f t="shared" si="8"/>
        <v>9.9</v>
      </c>
      <c r="D177" s="150">
        <f t="shared" si="9"/>
        <v>9.9</v>
      </c>
      <c r="E177" s="150">
        <v>9.9</v>
      </c>
      <c r="F177" s="150"/>
      <c r="G177" s="150"/>
      <c r="H177" s="150">
        <f t="shared" si="10"/>
        <v>0</v>
      </c>
      <c r="I177" s="150"/>
      <c r="J177" s="150"/>
      <c r="K177" s="150"/>
      <c r="L177" s="150"/>
      <c r="M177" s="150"/>
    </row>
    <row r="178" ht="15" outlineLevel="2" spans="1:13">
      <c r="A178" s="157"/>
      <c r="B178" s="151" t="s">
        <v>1941</v>
      </c>
      <c r="C178" s="152">
        <f t="shared" si="8"/>
        <v>9.9</v>
      </c>
      <c r="D178" s="152">
        <f t="shared" si="9"/>
        <v>9.9</v>
      </c>
      <c r="E178" s="152">
        <v>9.9</v>
      </c>
      <c r="F178" s="152"/>
      <c r="G178" s="152"/>
      <c r="H178" s="152">
        <f t="shared" si="10"/>
        <v>0</v>
      </c>
      <c r="I178" s="152"/>
      <c r="J178" s="152"/>
      <c r="K178" s="152"/>
      <c r="L178" s="152"/>
      <c r="M178" s="152"/>
    </row>
    <row r="179" ht="15" outlineLevel="1" spans="1:13">
      <c r="A179" s="143" t="s">
        <v>1276</v>
      </c>
      <c r="B179" s="149" t="s">
        <v>1942</v>
      </c>
      <c r="C179" s="150">
        <f t="shared" si="8"/>
        <v>28.5</v>
      </c>
      <c r="D179" s="150">
        <f t="shared" si="9"/>
        <v>28.5</v>
      </c>
      <c r="E179" s="150">
        <v>28.5</v>
      </c>
      <c r="F179" s="150"/>
      <c r="G179" s="150"/>
      <c r="H179" s="150">
        <f t="shared" si="10"/>
        <v>0</v>
      </c>
      <c r="I179" s="150"/>
      <c r="J179" s="150"/>
      <c r="K179" s="150"/>
      <c r="L179" s="150"/>
      <c r="M179" s="150"/>
    </row>
    <row r="180" ht="15" outlineLevel="2" spans="1:13">
      <c r="A180" s="157"/>
      <c r="B180" s="151" t="s">
        <v>1884</v>
      </c>
      <c r="C180" s="152">
        <f t="shared" si="8"/>
        <v>6</v>
      </c>
      <c r="D180" s="152">
        <f t="shared" si="9"/>
        <v>6</v>
      </c>
      <c r="E180" s="152">
        <v>6</v>
      </c>
      <c r="F180" s="152"/>
      <c r="G180" s="152"/>
      <c r="H180" s="152">
        <f t="shared" si="10"/>
        <v>0</v>
      </c>
      <c r="I180" s="152"/>
      <c r="J180" s="152"/>
      <c r="K180" s="152"/>
      <c r="L180" s="152"/>
      <c r="M180" s="152"/>
    </row>
    <row r="181" ht="15" outlineLevel="2" spans="1:13">
      <c r="A181" s="157"/>
      <c r="B181" s="151" t="s">
        <v>1943</v>
      </c>
      <c r="C181" s="152">
        <f t="shared" si="8"/>
        <v>22.5</v>
      </c>
      <c r="D181" s="152">
        <f t="shared" si="9"/>
        <v>22.5</v>
      </c>
      <c r="E181" s="152">
        <v>22.5</v>
      </c>
      <c r="F181" s="152"/>
      <c r="G181" s="152"/>
      <c r="H181" s="152">
        <f t="shared" si="10"/>
        <v>0</v>
      </c>
      <c r="I181" s="152"/>
      <c r="J181" s="152"/>
      <c r="K181" s="152"/>
      <c r="L181" s="152"/>
      <c r="M181" s="152"/>
    </row>
    <row r="182" ht="15" outlineLevel="1" spans="1:13">
      <c r="A182" s="143" t="s">
        <v>1278</v>
      </c>
      <c r="B182" s="149" t="s">
        <v>1944</v>
      </c>
      <c r="C182" s="150">
        <f t="shared" si="8"/>
        <v>26</v>
      </c>
      <c r="D182" s="150">
        <f t="shared" si="9"/>
        <v>26</v>
      </c>
      <c r="E182" s="150">
        <v>26</v>
      </c>
      <c r="F182" s="150"/>
      <c r="G182" s="150"/>
      <c r="H182" s="150">
        <f t="shared" si="10"/>
        <v>0</v>
      </c>
      <c r="I182" s="150"/>
      <c r="J182" s="150"/>
      <c r="K182" s="150"/>
      <c r="L182" s="150"/>
      <c r="M182" s="150"/>
    </row>
    <row r="183" ht="15" outlineLevel="2" spans="1:13">
      <c r="A183" s="157"/>
      <c r="B183" s="151" t="s">
        <v>1945</v>
      </c>
      <c r="C183" s="152">
        <f t="shared" si="8"/>
        <v>20</v>
      </c>
      <c r="D183" s="152">
        <f t="shared" si="9"/>
        <v>20</v>
      </c>
      <c r="E183" s="152">
        <v>20</v>
      </c>
      <c r="F183" s="152"/>
      <c r="G183" s="152"/>
      <c r="H183" s="152">
        <f t="shared" si="10"/>
        <v>0</v>
      </c>
      <c r="I183" s="152"/>
      <c r="J183" s="152"/>
      <c r="K183" s="152"/>
      <c r="L183" s="152"/>
      <c r="M183" s="152"/>
    </row>
    <row r="184" ht="15" outlineLevel="2" spans="1:13">
      <c r="A184" s="157"/>
      <c r="B184" s="151" t="s">
        <v>1884</v>
      </c>
      <c r="C184" s="152">
        <f t="shared" si="8"/>
        <v>6</v>
      </c>
      <c r="D184" s="152">
        <f t="shared" si="9"/>
        <v>6</v>
      </c>
      <c r="E184" s="152">
        <v>6</v>
      </c>
      <c r="F184" s="152"/>
      <c r="G184" s="152"/>
      <c r="H184" s="152">
        <f t="shared" si="10"/>
        <v>0</v>
      </c>
      <c r="I184" s="152"/>
      <c r="J184" s="152"/>
      <c r="K184" s="152"/>
      <c r="L184" s="152"/>
      <c r="M184" s="152"/>
    </row>
    <row r="185" ht="15" outlineLevel="1" spans="1:13">
      <c r="A185" s="143" t="s">
        <v>1280</v>
      </c>
      <c r="B185" s="149" t="s">
        <v>1946</v>
      </c>
      <c r="C185" s="150">
        <f t="shared" si="8"/>
        <v>171</v>
      </c>
      <c r="D185" s="150">
        <f t="shared" si="9"/>
        <v>171</v>
      </c>
      <c r="E185" s="150">
        <v>171</v>
      </c>
      <c r="F185" s="150"/>
      <c r="G185" s="150"/>
      <c r="H185" s="150">
        <f t="shared" si="10"/>
        <v>0</v>
      </c>
      <c r="I185" s="150"/>
      <c r="J185" s="150"/>
      <c r="K185" s="150"/>
      <c r="L185" s="150"/>
      <c r="M185" s="150"/>
    </row>
    <row r="186" ht="15" outlineLevel="2" spans="1:13">
      <c r="A186" s="157"/>
      <c r="B186" s="151" t="s">
        <v>1947</v>
      </c>
      <c r="C186" s="152">
        <f t="shared" si="8"/>
        <v>36</v>
      </c>
      <c r="D186" s="152">
        <f t="shared" si="9"/>
        <v>36</v>
      </c>
      <c r="E186" s="152">
        <v>36</v>
      </c>
      <c r="F186" s="152"/>
      <c r="G186" s="152"/>
      <c r="H186" s="152">
        <f t="shared" si="10"/>
        <v>0</v>
      </c>
      <c r="I186" s="152"/>
      <c r="J186" s="152"/>
      <c r="K186" s="152"/>
      <c r="L186" s="152"/>
      <c r="M186" s="152"/>
    </row>
    <row r="187" ht="15" outlineLevel="2" spans="1:13">
      <c r="A187" s="157"/>
      <c r="B187" s="151" t="s">
        <v>1948</v>
      </c>
      <c r="C187" s="152">
        <f t="shared" si="8"/>
        <v>35</v>
      </c>
      <c r="D187" s="152">
        <f t="shared" si="9"/>
        <v>35</v>
      </c>
      <c r="E187" s="152">
        <v>35</v>
      </c>
      <c r="F187" s="152"/>
      <c r="G187" s="152"/>
      <c r="H187" s="152">
        <f t="shared" si="10"/>
        <v>0</v>
      </c>
      <c r="I187" s="152"/>
      <c r="J187" s="152"/>
      <c r="K187" s="152"/>
      <c r="L187" s="152"/>
      <c r="M187" s="152"/>
    </row>
    <row r="188" ht="15" outlineLevel="2" spans="1:13">
      <c r="A188" s="157"/>
      <c r="B188" s="151" t="s">
        <v>1949</v>
      </c>
      <c r="C188" s="152">
        <f t="shared" si="8"/>
        <v>98</v>
      </c>
      <c r="D188" s="152">
        <f t="shared" si="9"/>
        <v>98</v>
      </c>
      <c r="E188" s="152">
        <v>98</v>
      </c>
      <c r="F188" s="152"/>
      <c r="G188" s="152"/>
      <c r="H188" s="152">
        <f t="shared" si="10"/>
        <v>0</v>
      </c>
      <c r="I188" s="152"/>
      <c r="J188" s="152"/>
      <c r="K188" s="152"/>
      <c r="L188" s="152"/>
      <c r="M188" s="152"/>
    </row>
    <row r="189" ht="15" outlineLevel="2" spans="1:13">
      <c r="A189" s="157"/>
      <c r="B189" s="151" t="s">
        <v>1884</v>
      </c>
      <c r="C189" s="152">
        <f t="shared" si="8"/>
        <v>2</v>
      </c>
      <c r="D189" s="152">
        <f t="shared" si="9"/>
        <v>2</v>
      </c>
      <c r="E189" s="152">
        <v>2</v>
      </c>
      <c r="F189" s="152"/>
      <c r="G189" s="152"/>
      <c r="H189" s="152">
        <f t="shared" si="10"/>
        <v>0</v>
      </c>
      <c r="I189" s="152"/>
      <c r="J189" s="152"/>
      <c r="K189" s="152"/>
      <c r="L189" s="152"/>
      <c r="M189" s="152"/>
    </row>
    <row r="190" ht="15" outlineLevel="1" spans="1:13">
      <c r="A190" s="143" t="s">
        <v>1282</v>
      </c>
      <c r="B190" s="149" t="s">
        <v>1950</v>
      </c>
      <c r="C190" s="150">
        <f t="shared" si="8"/>
        <v>87</v>
      </c>
      <c r="D190" s="150">
        <f t="shared" si="9"/>
        <v>87</v>
      </c>
      <c r="E190" s="150">
        <v>87</v>
      </c>
      <c r="F190" s="150"/>
      <c r="G190" s="150"/>
      <c r="H190" s="150">
        <f t="shared" si="10"/>
        <v>0</v>
      </c>
      <c r="I190" s="150"/>
      <c r="J190" s="150"/>
      <c r="K190" s="150"/>
      <c r="L190" s="150"/>
      <c r="M190" s="150"/>
    </row>
    <row r="191" ht="15" outlineLevel="2" spans="1:13">
      <c r="A191" s="157"/>
      <c r="B191" s="151" t="s">
        <v>1951</v>
      </c>
      <c r="C191" s="152">
        <f t="shared" si="8"/>
        <v>15</v>
      </c>
      <c r="D191" s="152">
        <f t="shared" si="9"/>
        <v>15</v>
      </c>
      <c r="E191" s="152">
        <v>15</v>
      </c>
      <c r="F191" s="152"/>
      <c r="G191" s="152"/>
      <c r="H191" s="152">
        <f t="shared" si="10"/>
        <v>0</v>
      </c>
      <c r="I191" s="152"/>
      <c r="J191" s="152"/>
      <c r="K191" s="152"/>
      <c r="L191" s="152"/>
      <c r="M191" s="152"/>
    </row>
    <row r="192" ht="15" outlineLevel="2" spans="1:13">
      <c r="A192" s="157"/>
      <c r="B192" s="151" t="s">
        <v>1952</v>
      </c>
      <c r="C192" s="152">
        <f t="shared" si="8"/>
        <v>10</v>
      </c>
      <c r="D192" s="152">
        <f t="shared" si="9"/>
        <v>10</v>
      </c>
      <c r="E192" s="152">
        <v>10</v>
      </c>
      <c r="F192" s="152"/>
      <c r="G192" s="152"/>
      <c r="H192" s="152">
        <f t="shared" si="10"/>
        <v>0</v>
      </c>
      <c r="I192" s="152"/>
      <c r="J192" s="152"/>
      <c r="K192" s="152"/>
      <c r="L192" s="152"/>
      <c r="M192" s="152"/>
    </row>
    <row r="193" ht="15" outlineLevel="2" spans="1:13">
      <c r="A193" s="157"/>
      <c r="B193" s="151" t="s">
        <v>1953</v>
      </c>
      <c r="C193" s="152">
        <f t="shared" si="8"/>
        <v>14</v>
      </c>
      <c r="D193" s="152">
        <f t="shared" si="9"/>
        <v>14</v>
      </c>
      <c r="E193" s="152">
        <v>14</v>
      </c>
      <c r="F193" s="152"/>
      <c r="G193" s="152"/>
      <c r="H193" s="152">
        <f t="shared" si="10"/>
        <v>0</v>
      </c>
      <c r="I193" s="152"/>
      <c r="J193" s="152"/>
      <c r="K193" s="152"/>
      <c r="L193" s="152"/>
      <c r="M193" s="152"/>
    </row>
    <row r="194" ht="15" outlineLevel="2" spans="1:13">
      <c r="A194" s="157"/>
      <c r="B194" s="151" t="s">
        <v>1954</v>
      </c>
      <c r="C194" s="152">
        <f t="shared" si="8"/>
        <v>6</v>
      </c>
      <c r="D194" s="152">
        <f t="shared" si="9"/>
        <v>6</v>
      </c>
      <c r="E194" s="152">
        <v>6</v>
      </c>
      <c r="F194" s="152"/>
      <c r="G194" s="152"/>
      <c r="H194" s="152">
        <f t="shared" si="10"/>
        <v>0</v>
      </c>
      <c r="I194" s="152"/>
      <c r="J194" s="152"/>
      <c r="K194" s="152"/>
      <c r="L194" s="152"/>
      <c r="M194" s="152"/>
    </row>
    <row r="195" ht="15" outlineLevel="2" spans="1:13">
      <c r="A195" s="157"/>
      <c r="B195" s="151" t="s">
        <v>1955</v>
      </c>
      <c r="C195" s="152">
        <f t="shared" si="8"/>
        <v>30</v>
      </c>
      <c r="D195" s="152">
        <f t="shared" si="9"/>
        <v>30</v>
      </c>
      <c r="E195" s="152">
        <v>30</v>
      </c>
      <c r="F195" s="152"/>
      <c r="G195" s="152"/>
      <c r="H195" s="152">
        <f t="shared" si="10"/>
        <v>0</v>
      </c>
      <c r="I195" s="152"/>
      <c r="J195" s="152"/>
      <c r="K195" s="152"/>
      <c r="L195" s="152"/>
      <c r="M195" s="152"/>
    </row>
    <row r="196" ht="15" outlineLevel="2" spans="1:13">
      <c r="A196" s="157"/>
      <c r="B196" s="151" t="s">
        <v>1884</v>
      </c>
      <c r="C196" s="152">
        <f t="shared" si="8"/>
        <v>2</v>
      </c>
      <c r="D196" s="152">
        <f t="shared" si="9"/>
        <v>2</v>
      </c>
      <c r="E196" s="152">
        <v>2</v>
      </c>
      <c r="F196" s="152"/>
      <c r="G196" s="152"/>
      <c r="H196" s="152">
        <f t="shared" si="10"/>
        <v>0</v>
      </c>
      <c r="I196" s="152"/>
      <c r="J196" s="152"/>
      <c r="K196" s="152"/>
      <c r="L196" s="152"/>
      <c r="M196" s="152"/>
    </row>
    <row r="197" ht="15" outlineLevel="2" spans="1:13">
      <c r="A197" s="157"/>
      <c r="B197" s="151" t="s">
        <v>1956</v>
      </c>
      <c r="C197" s="152">
        <f t="shared" si="8"/>
        <v>10</v>
      </c>
      <c r="D197" s="152">
        <f t="shared" si="9"/>
        <v>10</v>
      </c>
      <c r="E197" s="152">
        <v>10</v>
      </c>
      <c r="F197" s="152"/>
      <c r="G197" s="152"/>
      <c r="H197" s="152">
        <f t="shared" si="10"/>
        <v>0</v>
      </c>
      <c r="I197" s="152"/>
      <c r="J197" s="152"/>
      <c r="K197" s="152"/>
      <c r="L197" s="152"/>
      <c r="M197" s="152"/>
    </row>
    <row r="198" ht="15" outlineLevel="1" spans="1:13">
      <c r="A198" s="143" t="s">
        <v>1284</v>
      </c>
      <c r="B198" s="149" t="s">
        <v>1957</v>
      </c>
      <c r="C198" s="150">
        <f t="shared" si="8"/>
        <v>362.8877</v>
      </c>
      <c r="D198" s="150">
        <f t="shared" si="9"/>
        <v>362.8877</v>
      </c>
      <c r="E198" s="150">
        <v>212.8877</v>
      </c>
      <c r="F198" s="150">
        <v>150</v>
      </c>
      <c r="G198" s="150"/>
      <c r="H198" s="150">
        <f t="shared" si="10"/>
        <v>0</v>
      </c>
      <c r="I198" s="150"/>
      <c r="J198" s="150"/>
      <c r="K198" s="150"/>
      <c r="L198" s="150"/>
      <c r="M198" s="150"/>
    </row>
    <row r="199" ht="15" outlineLevel="2" spans="1:13">
      <c r="A199" s="157"/>
      <c r="B199" s="151" t="s">
        <v>1884</v>
      </c>
      <c r="C199" s="152">
        <f t="shared" si="8"/>
        <v>6</v>
      </c>
      <c r="D199" s="152">
        <f t="shared" si="9"/>
        <v>6</v>
      </c>
      <c r="E199" s="152">
        <v>6</v>
      </c>
      <c r="F199" s="152"/>
      <c r="G199" s="152"/>
      <c r="H199" s="152">
        <f t="shared" si="10"/>
        <v>0</v>
      </c>
      <c r="I199" s="152"/>
      <c r="J199" s="152"/>
      <c r="K199" s="152"/>
      <c r="L199" s="152"/>
      <c r="M199" s="152"/>
    </row>
    <row r="200" ht="15" outlineLevel="2" spans="1:13">
      <c r="A200" s="157"/>
      <c r="B200" s="151" t="s">
        <v>1958</v>
      </c>
      <c r="C200" s="152">
        <f t="shared" si="8"/>
        <v>150</v>
      </c>
      <c r="D200" s="152">
        <f t="shared" si="9"/>
        <v>150</v>
      </c>
      <c r="E200" s="152"/>
      <c r="F200" s="152">
        <v>150</v>
      </c>
      <c r="G200" s="152"/>
      <c r="H200" s="152">
        <f t="shared" si="10"/>
        <v>0</v>
      </c>
      <c r="I200" s="152"/>
      <c r="J200" s="152"/>
      <c r="K200" s="152"/>
      <c r="L200" s="152"/>
      <c r="M200" s="152"/>
    </row>
    <row r="201" ht="15" outlineLevel="2" spans="1:13">
      <c r="A201" s="157"/>
      <c r="B201" s="151" t="s">
        <v>1959</v>
      </c>
      <c r="C201" s="152">
        <f t="shared" ref="C201:C265" si="12">H201+G201+D201</f>
        <v>117</v>
      </c>
      <c r="D201" s="152">
        <f t="shared" ref="D201:D265" si="13">F201+E201</f>
        <v>117</v>
      </c>
      <c r="E201" s="152">
        <v>117</v>
      </c>
      <c r="F201" s="152"/>
      <c r="G201" s="152"/>
      <c r="H201" s="152">
        <f t="shared" ref="H201:H265" si="14">SUM(I201:M201)</f>
        <v>0</v>
      </c>
      <c r="I201" s="152"/>
      <c r="J201" s="152"/>
      <c r="K201" s="152"/>
      <c r="L201" s="152"/>
      <c r="M201" s="152"/>
    </row>
    <row r="202" ht="15" outlineLevel="2" spans="1:13">
      <c r="A202" s="157"/>
      <c r="B202" s="151" t="s">
        <v>1960</v>
      </c>
      <c r="C202" s="152">
        <f t="shared" si="12"/>
        <v>40</v>
      </c>
      <c r="D202" s="152">
        <f t="shared" si="13"/>
        <v>40</v>
      </c>
      <c r="E202" s="152">
        <v>40</v>
      </c>
      <c r="F202" s="152"/>
      <c r="G202" s="152"/>
      <c r="H202" s="152">
        <f t="shared" si="14"/>
        <v>0</v>
      </c>
      <c r="I202" s="152"/>
      <c r="J202" s="152"/>
      <c r="K202" s="152"/>
      <c r="L202" s="152"/>
      <c r="M202" s="152"/>
    </row>
    <row r="203" ht="15" outlineLevel="2" spans="1:13">
      <c r="A203" s="157"/>
      <c r="B203" s="151" t="s">
        <v>1961</v>
      </c>
      <c r="C203" s="152">
        <f t="shared" si="12"/>
        <v>9</v>
      </c>
      <c r="D203" s="152">
        <f t="shared" si="13"/>
        <v>9</v>
      </c>
      <c r="E203" s="152">
        <v>9</v>
      </c>
      <c r="F203" s="152"/>
      <c r="G203" s="152"/>
      <c r="H203" s="152">
        <f t="shared" si="14"/>
        <v>0</v>
      </c>
      <c r="I203" s="152"/>
      <c r="J203" s="152"/>
      <c r="K203" s="152"/>
      <c r="L203" s="152"/>
      <c r="M203" s="152"/>
    </row>
    <row r="204" ht="15" outlineLevel="2" spans="1:13">
      <c r="A204" s="157"/>
      <c r="B204" s="151" t="s">
        <v>1962</v>
      </c>
      <c r="C204" s="152">
        <f t="shared" si="12"/>
        <v>6.5</v>
      </c>
      <c r="D204" s="152">
        <f t="shared" si="13"/>
        <v>6.5</v>
      </c>
      <c r="E204" s="152">
        <v>6.5</v>
      </c>
      <c r="F204" s="152"/>
      <c r="G204" s="152"/>
      <c r="H204" s="152">
        <f t="shared" si="14"/>
        <v>0</v>
      </c>
      <c r="I204" s="152"/>
      <c r="J204" s="152"/>
      <c r="K204" s="152"/>
      <c r="L204" s="152"/>
      <c r="M204" s="152"/>
    </row>
    <row r="205" ht="15" outlineLevel="2" spans="1:13">
      <c r="A205" s="157"/>
      <c r="B205" s="151" t="s">
        <v>1915</v>
      </c>
      <c r="C205" s="152">
        <f t="shared" si="12"/>
        <v>29.1566</v>
      </c>
      <c r="D205" s="152">
        <f t="shared" si="13"/>
        <v>29.1566</v>
      </c>
      <c r="E205" s="152">
        <v>29.1566</v>
      </c>
      <c r="F205" s="152"/>
      <c r="G205" s="152"/>
      <c r="H205" s="152">
        <f t="shared" si="14"/>
        <v>0</v>
      </c>
      <c r="I205" s="152"/>
      <c r="J205" s="152"/>
      <c r="K205" s="152"/>
      <c r="L205" s="152"/>
      <c r="M205" s="152"/>
    </row>
    <row r="206" ht="15" outlineLevel="2" spans="1:13">
      <c r="A206" s="157"/>
      <c r="B206" s="151" t="s">
        <v>1963</v>
      </c>
      <c r="C206" s="152">
        <f t="shared" si="12"/>
        <v>5.2311</v>
      </c>
      <c r="D206" s="152">
        <f t="shared" si="13"/>
        <v>5.2311</v>
      </c>
      <c r="E206" s="152">
        <v>5.2311</v>
      </c>
      <c r="F206" s="152"/>
      <c r="G206" s="152"/>
      <c r="H206" s="152">
        <f t="shared" si="14"/>
        <v>0</v>
      </c>
      <c r="I206" s="152"/>
      <c r="J206" s="152"/>
      <c r="K206" s="152"/>
      <c r="L206" s="152"/>
      <c r="M206" s="152"/>
    </row>
    <row r="207" ht="15" outlineLevel="1" spans="1:13">
      <c r="A207" s="143" t="s">
        <v>1286</v>
      </c>
      <c r="B207" s="149" t="s">
        <v>1964</v>
      </c>
      <c r="C207" s="150">
        <f t="shared" si="12"/>
        <v>106</v>
      </c>
      <c r="D207" s="150">
        <f t="shared" si="13"/>
        <v>106</v>
      </c>
      <c r="E207" s="150">
        <v>6</v>
      </c>
      <c r="F207" s="150">
        <v>100</v>
      </c>
      <c r="G207" s="150"/>
      <c r="H207" s="150">
        <f t="shared" si="14"/>
        <v>0</v>
      </c>
      <c r="I207" s="150"/>
      <c r="J207" s="150"/>
      <c r="K207" s="150"/>
      <c r="L207" s="150"/>
      <c r="M207" s="150"/>
    </row>
    <row r="208" ht="15" outlineLevel="2" spans="1:13">
      <c r="A208" s="157"/>
      <c r="B208" s="151" t="s">
        <v>1884</v>
      </c>
      <c r="C208" s="152">
        <f t="shared" si="12"/>
        <v>6</v>
      </c>
      <c r="D208" s="152">
        <f t="shared" si="13"/>
        <v>6</v>
      </c>
      <c r="E208" s="152">
        <v>6</v>
      </c>
      <c r="F208" s="152"/>
      <c r="G208" s="152"/>
      <c r="H208" s="152">
        <f t="shared" si="14"/>
        <v>0</v>
      </c>
      <c r="I208" s="152"/>
      <c r="J208" s="152"/>
      <c r="K208" s="152"/>
      <c r="L208" s="152"/>
      <c r="M208" s="152"/>
    </row>
    <row r="209" ht="15" outlineLevel="2" spans="1:13">
      <c r="A209" s="157"/>
      <c r="B209" s="151" t="s">
        <v>1965</v>
      </c>
      <c r="C209" s="152">
        <f t="shared" si="12"/>
        <v>100</v>
      </c>
      <c r="D209" s="152">
        <f t="shared" si="13"/>
        <v>100</v>
      </c>
      <c r="E209" s="152"/>
      <c r="F209" s="152">
        <v>100</v>
      </c>
      <c r="G209" s="152"/>
      <c r="H209" s="152">
        <f t="shared" si="14"/>
        <v>0</v>
      </c>
      <c r="I209" s="152"/>
      <c r="J209" s="152"/>
      <c r="K209" s="152"/>
      <c r="L209" s="152"/>
      <c r="M209" s="152"/>
    </row>
    <row r="210" ht="15" outlineLevel="1" spans="1:13">
      <c r="A210" s="143" t="s">
        <v>1288</v>
      </c>
      <c r="B210" s="149" t="s">
        <v>1966</v>
      </c>
      <c r="C210" s="150">
        <f t="shared" si="12"/>
        <v>25</v>
      </c>
      <c r="D210" s="150">
        <f t="shared" si="13"/>
        <v>25</v>
      </c>
      <c r="E210" s="150">
        <v>25</v>
      </c>
      <c r="F210" s="150"/>
      <c r="G210" s="150"/>
      <c r="H210" s="150">
        <f t="shared" si="14"/>
        <v>0</v>
      </c>
      <c r="I210" s="150"/>
      <c r="J210" s="150"/>
      <c r="K210" s="150"/>
      <c r="L210" s="150"/>
      <c r="M210" s="150"/>
    </row>
    <row r="211" ht="15" outlineLevel="2" spans="1:13">
      <c r="A211" s="157"/>
      <c r="B211" s="151" t="s">
        <v>1967</v>
      </c>
      <c r="C211" s="152">
        <f t="shared" si="12"/>
        <v>21</v>
      </c>
      <c r="D211" s="152">
        <f t="shared" si="13"/>
        <v>21</v>
      </c>
      <c r="E211" s="152">
        <v>21</v>
      </c>
      <c r="F211" s="152"/>
      <c r="G211" s="152"/>
      <c r="H211" s="152">
        <f t="shared" si="14"/>
        <v>0</v>
      </c>
      <c r="I211" s="152"/>
      <c r="J211" s="152"/>
      <c r="K211" s="152"/>
      <c r="L211" s="152"/>
      <c r="M211" s="152"/>
    </row>
    <row r="212" ht="15" outlineLevel="2" spans="1:13">
      <c r="A212" s="157"/>
      <c r="B212" s="151" t="s">
        <v>1968</v>
      </c>
      <c r="C212" s="152">
        <f t="shared" si="12"/>
        <v>4</v>
      </c>
      <c r="D212" s="152">
        <f t="shared" si="13"/>
        <v>4</v>
      </c>
      <c r="E212" s="152">
        <v>4</v>
      </c>
      <c r="F212" s="152"/>
      <c r="G212" s="152"/>
      <c r="H212" s="152">
        <f t="shared" si="14"/>
        <v>0</v>
      </c>
      <c r="I212" s="152"/>
      <c r="J212" s="152"/>
      <c r="K212" s="152"/>
      <c r="L212" s="152"/>
      <c r="M212" s="152"/>
    </row>
    <row r="213" ht="15" outlineLevel="1" spans="1:13">
      <c r="A213" s="143" t="s">
        <v>1290</v>
      </c>
      <c r="B213" s="149" t="s">
        <v>1969</v>
      </c>
      <c r="C213" s="150">
        <f t="shared" si="12"/>
        <v>37</v>
      </c>
      <c r="D213" s="150">
        <f t="shared" si="13"/>
        <v>37</v>
      </c>
      <c r="E213" s="150">
        <v>37</v>
      </c>
      <c r="F213" s="150"/>
      <c r="G213" s="150"/>
      <c r="H213" s="150">
        <f t="shared" si="14"/>
        <v>0</v>
      </c>
      <c r="I213" s="150"/>
      <c r="J213" s="150"/>
      <c r="K213" s="150"/>
      <c r="L213" s="150"/>
      <c r="M213" s="150"/>
    </row>
    <row r="214" ht="15" outlineLevel="2" spans="1:13">
      <c r="A214" s="157"/>
      <c r="B214" s="151" t="s">
        <v>1970</v>
      </c>
      <c r="C214" s="152">
        <f t="shared" si="12"/>
        <v>35</v>
      </c>
      <c r="D214" s="152">
        <f t="shared" si="13"/>
        <v>35</v>
      </c>
      <c r="E214" s="152">
        <v>35</v>
      </c>
      <c r="F214" s="152"/>
      <c r="G214" s="152"/>
      <c r="H214" s="152">
        <f t="shared" si="14"/>
        <v>0</v>
      </c>
      <c r="I214" s="152"/>
      <c r="J214" s="152"/>
      <c r="K214" s="152"/>
      <c r="L214" s="152"/>
      <c r="M214" s="152"/>
    </row>
    <row r="215" ht="15" outlineLevel="2" spans="1:13">
      <c r="A215" s="157"/>
      <c r="B215" s="151" t="s">
        <v>1971</v>
      </c>
      <c r="C215" s="152">
        <f t="shared" si="12"/>
        <v>2</v>
      </c>
      <c r="D215" s="152">
        <f t="shared" si="13"/>
        <v>2</v>
      </c>
      <c r="E215" s="152">
        <v>2</v>
      </c>
      <c r="F215" s="152"/>
      <c r="G215" s="152"/>
      <c r="H215" s="152">
        <f t="shared" si="14"/>
        <v>0</v>
      </c>
      <c r="I215" s="152"/>
      <c r="J215" s="152"/>
      <c r="K215" s="152"/>
      <c r="L215" s="152"/>
      <c r="M215" s="152"/>
    </row>
    <row r="216" ht="15" outlineLevel="1" spans="1:13">
      <c r="A216" s="143" t="s">
        <v>1292</v>
      </c>
      <c r="B216" s="149" t="s">
        <v>1972</v>
      </c>
      <c r="C216" s="150">
        <f t="shared" si="12"/>
        <v>148.31</v>
      </c>
      <c r="D216" s="150">
        <f t="shared" si="13"/>
        <v>148.31</v>
      </c>
      <c r="E216" s="150">
        <v>148.31</v>
      </c>
      <c r="F216" s="150"/>
      <c r="G216" s="150"/>
      <c r="H216" s="150">
        <f t="shared" si="14"/>
        <v>0</v>
      </c>
      <c r="I216" s="150"/>
      <c r="J216" s="150"/>
      <c r="K216" s="150"/>
      <c r="L216" s="150"/>
      <c r="M216" s="150"/>
    </row>
    <row r="217" ht="15" outlineLevel="2" spans="1:13">
      <c r="A217" s="157"/>
      <c r="B217" s="151" t="s">
        <v>1973</v>
      </c>
      <c r="C217" s="152">
        <f t="shared" si="12"/>
        <v>10</v>
      </c>
      <c r="D217" s="152">
        <f t="shared" si="13"/>
        <v>10</v>
      </c>
      <c r="E217" s="152">
        <v>10</v>
      </c>
      <c r="F217" s="152"/>
      <c r="G217" s="152"/>
      <c r="H217" s="152">
        <f t="shared" si="14"/>
        <v>0</v>
      </c>
      <c r="I217" s="152"/>
      <c r="J217" s="152"/>
      <c r="K217" s="152"/>
      <c r="L217" s="152"/>
      <c r="M217" s="152"/>
    </row>
    <row r="218" ht="15" outlineLevel="2" spans="1:13">
      <c r="A218" s="157"/>
      <c r="B218" s="151" t="s">
        <v>1974</v>
      </c>
      <c r="C218" s="152">
        <f t="shared" si="12"/>
        <v>80</v>
      </c>
      <c r="D218" s="152">
        <f t="shared" si="13"/>
        <v>80</v>
      </c>
      <c r="E218" s="152">
        <v>80</v>
      </c>
      <c r="F218" s="152"/>
      <c r="G218" s="152"/>
      <c r="H218" s="152">
        <f t="shared" si="14"/>
        <v>0</v>
      </c>
      <c r="I218" s="152"/>
      <c r="J218" s="152"/>
      <c r="K218" s="152"/>
      <c r="L218" s="152"/>
      <c r="M218" s="152"/>
    </row>
    <row r="219" ht="15" outlineLevel="2" spans="1:13">
      <c r="A219" s="157"/>
      <c r="B219" s="151" t="s">
        <v>1915</v>
      </c>
      <c r="C219" s="152">
        <f t="shared" si="12"/>
        <v>58.31</v>
      </c>
      <c r="D219" s="152">
        <f t="shared" si="13"/>
        <v>58.31</v>
      </c>
      <c r="E219" s="152">
        <v>58.31</v>
      </c>
      <c r="F219" s="152"/>
      <c r="G219" s="152"/>
      <c r="H219" s="152">
        <f t="shared" si="14"/>
        <v>0</v>
      </c>
      <c r="I219" s="152"/>
      <c r="J219" s="152"/>
      <c r="K219" s="152"/>
      <c r="L219" s="152"/>
      <c r="M219" s="152"/>
    </row>
    <row r="220" s="132" customFormat="1" ht="20.1" customHeight="1" spans="1:13">
      <c r="A220" s="146" t="s">
        <v>1294</v>
      </c>
      <c r="B220" s="144" t="s">
        <v>1295</v>
      </c>
      <c r="C220" s="147">
        <f t="shared" ref="C220:M220" si="15">SUMIF($A$6:$A$2011,"2?????",C6:C2011)</f>
        <v>47445.063875</v>
      </c>
      <c r="D220" s="147">
        <f t="shared" si="15"/>
        <v>21862.53891</v>
      </c>
      <c r="E220" s="147">
        <f t="shared" si="15"/>
        <v>20721.700518</v>
      </c>
      <c r="F220" s="147">
        <f t="shared" si="15"/>
        <v>1140.838392</v>
      </c>
      <c r="G220" s="147">
        <f t="shared" si="15"/>
        <v>0</v>
      </c>
      <c r="H220" s="147">
        <f t="shared" si="15"/>
        <v>25582.524965</v>
      </c>
      <c r="I220" s="147">
        <f t="shared" si="15"/>
        <v>25181.564965</v>
      </c>
      <c r="J220" s="147">
        <f t="shared" si="15"/>
        <v>0</v>
      </c>
      <c r="K220" s="147">
        <f t="shared" si="15"/>
        <v>0</v>
      </c>
      <c r="L220" s="147">
        <f t="shared" si="15"/>
        <v>0</v>
      </c>
      <c r="M220" s="147">
        <f t="shared" si="15"/>
        <v>400.96</v>
      </c>
    </row>
    <row r="221" ht="15" outlineLevel="1" spans="1:13">
      <c r="A221" s="143" t="s">
        <v>1296</v>
      </c>
      <c r="B221" s="149" t="s">
        <v>1975</v>
      </c>
      <c r="C221" s="150">
        <f t="shared" si="12"/>
        <v>7494.902</v>
      </c>
      <c r="D221" s="150">
        <f t="shared" si="13"/>
        <v>7494.902</v>
      </c>
      <c r="E221" s="150">
        <v>7494.902</v>
      </c>
      <c r="F221" s="150"/>
      <c r="G221" s="150"/>
      <c r="H221" s="150">
        <f t="shared" si="14"/>
        <v>0</v>
      </c>
      <c r="I221" s="150"/>
      <c r="J221" s="150"/>
      <c r="K221" s="150"/>
      <c r="L221" s="150"/>
      <c r="M221" s="150"/>
    </row>
    <row r="222" ht="15" outlineLevel="2" spans="1:13">
      <c r="A222" s="157"/>
      <c r="B222" s="151" t="s">
        <v>1976</v>
      </c>
      <c r="C222" s="152">
        <f t="shared" si="12"/>
        <v>5</v>
      </c>
      <c r="D222" s="152">
        <f t="shared" si="13"/>
        <v>5</v>
      </c>
      <c r="E222" s="152">
        <v>5</v>
      </c>
      <c r="F222" s="152"/>
      <c r="G222" s="152"/>
      <c r="H222" s="152">
        <f t="shared" si="14"/>
        <v>0</v>
      </c>
      <c r="I222" s="152"/>
      <c r="J222" s="152"/>
      <c r="K222" s="152"/>
      <c r="L222" s="152"/>
      <c r="M222" s="152"/>
    </row>
    <row r="223" ht="15" outlineLevel="2" spans="1:13">
      <c r="A223" s="157"/>
      <c r="B223" s="151" t="s">
        <v>1977</v>
      </c>
      <c r="C223" s="152">
        <f t="shared" si="12"/>
        <v>12.06</v>
      </c>
      <c r="D223" s="152">
        <f t="shared" si="13"/>
        <v>12.06</v>
      </c>
      <c r="E223" s="152">
        <v>12.06</v>
      </c>
      <c r="F223" s="152"/>
      <c r="G223" s="152"/>
      <c r="H223" s="152">
        <f t="shared" si="14"/>
        <v>0</v>
      </c>
      <c r="I223" s="152"/>
      <c r="J223" s="152"/>
      <c r="K223" s="152"/>
      <c r="L223" s="152"/>
      <c r="M223" s="152"/>
    </row>
    <row r="224" ht="15" outlineLevel="2" spans="1:13">
      <c r="A224" s="157"/>
      <c r="B224" s="151" t="s">
        <v>1978</v>
      </c>
      <c r="C224" s="152">
        <f t="shared" si="12"/>
        <v>35</v>
      </c>
      <c r="D224" s="152">
        <f t="shared" si="13"/>
        <v>35</v>
      </c>
      <c r="E224" s="152">
        <v>35</v>
      </c>
      <c r="F224" s="152"/>
      <c r="G224" s="152"/>
      <c r="H224" s="152">
        <f t="shared" si="14"/>
        <v>0</v>
      </c>
      <c r="I224" s="152"/>
      <c r="J224" s="152"/>
      <c r="K224" s="152"/>
      <c r="L224" s="152"/>
      <c r="M224" s="152"/>
    </row>
    <row r="225" ht="15" outlineLevel="2" spans="1:13">
      <c r="A225" s="157"/>
      <c r="B225" s="151" t="s">
        <v>1979</v>
      </c>
      <c r="C225" s="152">
        <f t="shared" si="12"/>
        <v>18</v>
      </c>
      <c r="D225" s="152">
        <f t="shared" si="13"/>
        <v>18</v>
      </c>
      <c r="E225" s="152">
        <v>18</v>
      </c>
      <c r="F225" s="152"/>
      <c r="G225" s="152"/>
      <c r="H225" s="152">
        <f t="shared" si="14"/>
        <v>0</v>
      </c>
      <c r="I225" s="152"/>
      <c r="J225" s="152"/>
      <c r="K225" s="152"/>
      <c r="L225" s="152"/>
      <c r="M225" s="152"/>
    </row>
    <row r="226" ht="15" outlineLevel="2" spans="1:13">
      <c r="A226" s="157"/>
      <c r="B226" s="151" t="s">
        <v>1980</v>
      </c>
      <c r="C226" s="152">
        <f t="shared" si="12"/>
        <v>30</v>
      </c>
      <c r="D226" s="152">
        <f t="shared" si="13"/>
        <v>30</v>
      </c>
      <c r="E226" s="152">
        <v>30</v>
      </c>
      <c r="F226" s="152"/>
      <c r="G226" s="152"/>
      <c r="H226" s="152">
        <f t="shared" si="14"/>
        <v>0</v>
      </c>
      <c r="I226" s="152"/>
      <c r="J226" s="152"/>
      <c r="K226" s="152"/>
      <c r="L226" s="152"/>
      <c r="M226" s="152"/>
    </row>
    <row r="227" ht="15" outlineLevel="2" spans="1:13">
      <c r="A227" s="157"/>
      <c r="B227" s="151" t="s">
        <v>1981</v>
      </c>
      <c r="C227" s="152">
        <f t="shared" si="12"/>
        <v>5</v>
      </c>
      <c r="D227" s="152">
        <f t="shared" si="13"/>
        <v>5</v>
      </c>
      <c r="E227" s="152">
        <v>5</v>
      </c>
      <c r="F227" s="152"/>
      <c r="G227" s="152"/>
      <c r="H227" s="152">
        <f t="shared" si="14"/>
        <v>0</v>
      </c>
      <c r="I227" s="152"/>
      <c r="J227" s="152"/>
      <c r="K227" s="152"/>
      <c r="L227" s="152"/>
      <c r="M227" s="152"/>
    </row>
    <row r="228" ht="15" outlineLevel="2" spans="1:13">
      <c r="A228" s="157"/>
      <c r="B228" s="151" t="s">
        <v>1982</v>
      </c>
      <c r="C228" s="152">
        <f t="shared" si="12"/>
        <v>17.402</v>
      </c>
      <c r="D228" s="152">
        <f t="shared" si="13"/>
        <v>17.402</v>
      </c>
      <c r="E228" s="152">
        <v>17.402</v>
      </c>
      <c r="F228" s="152"/>
      <c r="G228" s="152"/>
      <c r="H228" s="152">
        <f t="shared" si="14"/>
        <v>0</v>
      </c>
      <c r="I228" s="152"/>
      <c r="J228" s="152"/>
      <c r="K228" s="152"/>
      <c r="L228" s="152"/>
      <c r="M228" s="152"/>
    </row>
    <row r="229" ht="15" outlineLevel="2" spans="1:13">
      <c r="A229" s="157"/>
      <c r="B229" s="151" t="s">
        <v>1983</v>
      </c>
      <c r="C229" s="152">
        <f t="shared" si="12"/>
        <v>3.44</v>
      </c>
      <c r="D229" s="152">
        <f t="shared" si="13"/>
        <v>3.44</v>
      </c>
      <c r="E229" s="152">
        <v>3.44</v>
      </c>
      <c r="F229" s="152"/>
      <c r="G229" s="152"/>
      <c r="H229" s="152">
        <f t="shared" si="14"/>
        <v>0</v>
      </c>
      <c r="I229" s="152"/>
      <c r="J229" s="152"/>
      <c r="K229" s="152"/>
      <c r="L229" s="152"/>
      <c r="M229" s="152"/>
    </row>
    <row r="230" ht="15" outlineLevel="2" spans="1:13">
      <c r="A230" s="157"/>
      <c r="B230" s="151" t="s">
        <v>1984</v>
      </c>
      <c r="C230" s="152">
        <f t="shared" si="12"/>
        <v>10</v>
      </c>
      <c r="D230" s="152">
        <f t="shared" si="13"/>
        <v>10</v>
      </c>
      <c r="E230" s="152">
        <v>10</v>
      </c>
      <c r="F230" s="152"/>
      <c r="G230" s="152"/>
      <c r="H230" s="152">
        <f t="shared" si="14"/>
        <v>0</v>
      </c>
      <c r="I230" s="152"/>
      <c r="J230" s="152"/>
      <c r="K230" s="152"/>
      <c r="L230" s="152"/>
      <c r="M230" s="152"/>
    </row>
    <row r="231" ht="15" outlineLevel="2" spans="1:13">
      <c r="A231" s="157"/>
      <c r="B231" s="151" t="s">
        <v>1985</v>
      </c>
      <c r="C231" s="152">
        <f t="shared" si="12"/>
        <v>122.5</v>
      </c>
      <c r="D231" s="152">
        <f t="shared" si="13"/>
        <v>122.5</v>
      </c>
      <c r="E231" s="152">
        <v>122.5</v>
      </c>
      <c r="F231" s="152"/>
      <c r="G231" s="152"/>
      <c r="H231" s="152">
        <f t="shared" si="14"/>
        <v>0</v>
      </c>
      <c r="I231" s="152"/>
      <c r="J231" s="152"/>
      <c r="K231" s="152"/>
      <c r="L231" s="152"/>
      <c r="M231" s="152"/>
    </row>
    <row r="232" ht="15" outlineLevel="2" spans="1:13">
      <c r="A232" s="157"/>
      <c r="B232" s="151" t="s">
        <v>1986</v>
      </c>
      <c r="C232" s="152">
        <f t="shared" si="12"/>
        <v>80</v>
      </c>
      <c r="D232" s="152">
        <f t="shared" si="13"/>
        <v>80</v>
      </c>
      <c r="E232" s="152">
        <v>80</v>
      </c>
      <c r="F232" s="152"/>
      <c r="G232" s="152"/>
      <c r="H232" s="152">
        <f t="shared" si="14"/>
        <v>0</v>
      </c>
      <c r="I232" s="152"/>
      <c r="J232" s="152"/>
      <c r="K232" s="152"/>
      <c r="L232" s="152"/>
      <c r="M232" s="152"/>
    </row>
    <row r="233" ht="15" outlineLevel="2" spans="1:13">
      <c r="A233" s="157"/>
      <c r="B233" s="151" t="s">
        <v>1987</v>
      </c>
      <c r="C233" s="152">
        <f t="shared" si="12"/>
        <v>10</v>
      </c>
      <c r="D233" s="152">
        <f t="shared" si="13"/>
        <v>10</v>
      </c>
      <c r="E233" s="152">
        <v>10</v>
      </c>
      <c r="F233" s="152"/>
      <c r="G233" s="152"/>
      <c r="H233" s="152">
        <f t="shared" si="14"/>
        <v>0</v>
      </c>
      <c r="I233" s="152"/>
      <c r="J233" s="152"/>
      <c r="K233" s="152"/>
      <c r="L233" s="152"/>
      <c r="M233" s="152"/>
    </row>
    <row r="234" ht="15" outlineLevel="2" spans="1:13">
      <c r="A234" s="157"/>
      <c r="B234" s="151" t="s">
        <v>1988</v>
      </c>
      <c r="C234" s="152">
        <f t="shared" si="12"/>
        <v>253.5</v>
      </c>
      <c r="D234" s="152">
        <f t="shared" si="13"/>
        <v>253.5</v>
      </c>
      <c r="E234" s="152">
        <v>253.5</v>
      </c>
      <c r="F234" s="152"/>
      <c r="G234" s="152"/>
      <c r="H234" s="152">
        <f t="shared" si="14"/>
        <v>0</v>
      </c>
      <c r="I234" s="152"/>
      <c r="J234" s="152"/>
      <c r="K234" s="152"/>
      <c r="L234" s="152"/>
      <c r="M234" s="152"/>
    </row>
    <row r="235" ht="15" outlineLevel="2" spans="1:13">
      <c r="A235" s="157"/>
      <c r="B235" s="151" t="s">
        <v>1989</v>
      </c>
      <c r="C235" s="152">
        <f t="shared" si="12"/>
        <v>100</v>
      </c>
      <c r="D235" s="152">
        <f t="shared" si="13"/>
        <v>100</v>
      </c>
      <c r="E235" s="152">
        <v>100</v>
      </c>
      <c r="F235" s="152"/>
      <c r="G235" s="152"/>
      <c r="H235" s="152">
        <f t="shared" si="14"/>
        <v>0</v>
      </c>
      <c r="I235" s="152"/>
      <c r="J235" s="152"/>
      <c r="K235" s="152"/>
      <c r="L235" s="152"/>
      <c r="M235" s="152"/>
    </row>
    <row r="236" ht="15" outlineLevel="2" spans="1:13">
      <c r="A236" s="157"/>
      <c r="B236" s="151" t="s">
        <v>1990</v>
      </c>
      <c r="C236" s="152">
        <f t="shared" si="12"/>
        <v>40</v>
      </c>
      <c r="D236" s="152">
        <f t="shared" si="13"/>
        <v>40</v>
      </c>
      <c r="E236" s="152">
        <v>40</v>
      </c>
      <c r="F236" s="152"/>
      <c r="G236" s="152"/>
      <c r="H236" s="152">
        <f t="shared" si="14"/>
        <v>0</v>
      </c>
      <c r="I236" s="152"/>
      <c r="J236" s="152"/>
      <c r="K236" s="152"/>
      <c r="L236" s="152"/>
      <c r="M236" s="152"/>
    </row>
    <row r="237" ht="15" outlineLevel="2" spans="1:13">
      <c r="A237" s="157"/>
      <c r="B237" s="151" t="s">
        <v>1991</v>
      </c>
      <c r="C237" s="152">
        <f t="shared" si="12"/>
        <v>100</v>
      </c>
      <c r="D237" s="152">
        <f t="shared" si="13"/>
        <v>100</v>
      </c>
      <c r="E237" s="152">
        <v>100</v>
      </c>
      <c r="F237" s="152"/>
      <c r="G237" s="152"/>
      <c r="H237" s="152">
        <f t="shared" si="14"/>
        <v>0</v>
      </c>
      <c r="I237" s="152"/>
      <c r="J237" s="152"/>
      <c r="K237" s="152"/>
      <c r="L237" s="152"/>
      <c r="M237" s="152"/>
    </row>
    <row r="238" ht="15" outlineLevel="2" spans="1:13">
      <c r="A238" s="157"/>
      <c r="B238" s="151" t="s">
        <v>1992</v>
      </c>
      <c r="C238" s="152">
        <f t="shared" si="12"/>
        <v>33</v>
      </c>
      <c r="D238" s="152">
        <f t="shared" si="13"/>
        <v>33</v>
      </c>
      <c r="E238" s="152">
        <v>33</v>
      </c>
      <c r="F238" s="152"/>
      <c r="G238" s="152"/>
      <c r="H238" s="152">
        <f t="shared" si="14"/>
        <v>0</v>
      </c>
      <c r="I238" s="152"/>
      <c r="J238" s="152"/>
      <c r="K238" s="152"/>
      <c r="L238" s="152"/>
      <c r="M238" s="152"/>
    </row>
    <row r="239" ht="15" outlineLevel="2" spans="1:13">
      <c r="A239" s="157"/>
      <c r="B239" s="151" t="s">
        <v>1993</v>
      </c>
      <c r="C239" s="152">
        <f t="shared" si="12"/>
        <v>1500</v>
      </c>
      <c r="D239" s="152">
        <f t="shared" si="13"/>
        <v>1500</v>
      </c>
      <c r="E239" s="152">
        <v>1500</v>
      </c>
      <c r="F239" s="152"/>
      <c r="G239" s="152"/>
      <c r="H239" s="152">
        <f t="shared" si="14"/>
        <v>0</v>
      </c>
      <c r="I239" s="152"/>
      <c r="J239" s="152"/>
      <c r="K239" s="152"/>
      <c r="L239" s="152"/>
      <c r="M239" s="152"/>
    </row>
    <row r="240" ht="15" outlineLevel="2" spans="1:13">
      <c r="A240" s="157"/>
      <c r="B240" s="151" t="s">
        <v>1994</v>
      </c>
      <c r="C240" s="152">
        <f t="shared" si="12"/>
        <v>400</v>
      </c>
      <c r="D240" s="152">
        <f t="shared" si="13"/>
        <v>400</v>
      </c>
      <c r="E240" s="152">
        <v>400</v>
      </c>
      <c r="F240" s="152"/>
      <c r="G240" s="152"/>
      <c r="H240" s="152">
        <f t="shared" si="14"/>
        <v>0</v>
      </c>
      <c r="I240" s="152"/>
      <c r="J240" s="152"/>
      <c r="K240" s="152"/>
      <c r="L240" s="152"/>
      <c r="M240" s="152"/>
    </row>
    <row r="241" ht="15" outlineLevel="2" spans="1:13">
      <c r="A241" s="157"/>
      <c r="B241" s="151" t="s">
        <v>1995</v>
      </c>
      <c r="C241" s="152">
        <f t="shared" si="12"/>
        <v>20</v>
      </c>
      <c r="D241" s="152">
        <f t="shared" si="13"/>
        <v>20</v>
      </c>
      <c r="E241" s="152">
        <v>20</v>
      </c>
      <c r="F241" s="152"/>
      <c r="G241" s="152"/>
      <c r="H241" s="152">
        <f t="shared" si="14"/>
        <v>0</v>
      </c>
      <c r="I241" s="152"/>
      <c r="J241" s="152"/>
      <c r="K241" s="152"/>
      <c r="L241" s="152"/>
      <c r="M241" s="152"/>
    </row>
    <row r="242" ht="15" outlineLevel="2" spans="1:13">
      <c r="A242" s="157"/>
      <c r="B242" s="151" t="s">
        <v>1996</v>
      </c>
      <c r="C242" s="152">
        <f t="shared" si="12"/>
        <v>1600</v>
      </c>
      <c r="D242" s="152">
        <f t="shared" si="13"/>
        <v>1600</v>
      </c>
      <c r="E242" s="152">
        <v>1600</v>
      </c>
      <c r="F242" s="152"/>
      <c r="G242" s="152"/>
      <c r="H242" s="152">
        <f t="shared" si="14"/>
        <v>0</v>
      </c>
      <c r="I242" s="152"/>
      <c r="J242" s="152"/>
      <c r="K242" s="152"/>
      <c r="L242" s="152"/>
      <c r="M242" s="152"/>
    </row>
    <row r="243" ht="15" outlineLevel="2" spans="1:13">
      <c r="A243" s="157"/>
      <c r="B243" s="151" t="s">
        <v>1997</v>
      </c>
      <c r="C243" s="152">
        <f t="shared" si="12"/>
        <v>2000</v>
      </c>
      <c r="D243" s="152">
        <f t="shared" si="13"/>
        <v>2000</v>
      </c>
      <c r="E243" s="152">
        <v>2000</v>
      </c>
      <c r="F243" s="152"/>
      <c r="G243" s="152"/>
      <c r="H243" s="152">
        <f t="shared" si="14"/>
        <v>0</v>
      </c>
      <c r="I243" s="152"/>
      <c r="J243" s="152"/>
      <c r="K243" s="152"/>
      <c r="L243" s="152"/>
      <c r="M243" s="152"/>
    </row>
    <row r="244" ht="15" outlineLevel="2" spans="1:13">
      <c r="A244" s="157"/>
      <c r="B244" s="151" t="s">
        <v>1998</v>
      </c>
      <c r="C244" s="152">
        <f t="shared" si="12"/>
        <v>100</v>
      </c>
      <c r="D244" s="152">
        <f t="shared" si="13"/>
        <v>100</v>
      </c>
      <c r="E244" s="152">
        <v>100</v>
      </c>
      <c r="F244" s="152"/>
      <c r="G244" s="152"/>
      <c r="H244" s="152">
        <f t="shared" si="14"/>
        <v>0</v>
      </c>
      <c r="I244" s="152"/>
      <c r="J244" s="152"/>
      <c r="K244" s="152"/>
      <c r="L244" s="152"/>
      <c r="M244" s="152"/>
    </row>
    <row r="245" ht="15" outlineLevel="2" spans="1:13">
      <c r="A245" s="157"/>
      <c r="B245" s="151" t="s">
        <v>1999</v>
      </c>
      <c r="C245" s="152">
        <f t="shared" si="12"/>
        <v>1000</v>
      </c>
      <c r="D245" s="152">
        <f t="shared" si="13"/>
        <v>1000</v>
      </c>
      <c r="E245" s="152">
        <v>1000</v>
      </c>
      <c r="F245" s="152"/>
      <c r="G245" s="152"/>
      <c r="H245" s="152">
        <f t="shared" si="14"/>
        <v>0</v>
      </c>
      <c r="I245" s="152"/>
      <c r="J245" s="152"/>
      <c r="K245" s="152"/>
      <c r="L245" s="152"/>
      <c r="M245" s="152"/>
    </row>
    <row r="246" ht="15" outlineLevel="1" spans="1:13">
      <c r="A246" s="143" t="s">
        <v>1298</v>
      </c>
      <c r="B246" s="149" t="s">
        <v>2000</v>
      </c>
      <c r="C246" s="150">
        <f t="shared" si="12"/>
        <v>38</v>
      </c>
      <c r="D246" s="150">
        <f t="shared" si="13"/>
        <v>38</v>
      </c>
      <c r="E246" s="150">
        <v>38</v>
      </c>
      <c r="F246" s="150"/>
      <c r="G246" s="150"/>
      <c r="H246" s="150">
        <f t="shared" si="14"/>
        <v>0</v>
      </c>
      <c r="I246" s="150"/>
      <c r="J246" s="150"/>
      <c r="K246" s="150"/>
      <c r="L246" s="150"/>
      <c r="M246" s="150"/>
    </row>
    <row r="247" ht="15" outlineLevel="2" spans="1:13">
      <c r="A247" s="157"/>
      <c r="B247" s="151" t="s">
        <v>2001</v>
      </c>
      <c r="C247" s="152">
        <f t="shared" si="12"/>
        <v>14</v>
      </c>
      <c r="D247" s="152">
        <f t="shared" si="13"/>
        <v>14</v>
      </c>
      <c r="E247" s="152">
        <v>14</v>
      </c>
      <c r="F247" s="152"/>
      <c r="G247" s="152"/>
      <c r="H247" s="152">
        <f t="shared" si="14"/>
        <v>0</v>
      </c>
      <c r="I247" s="152"/>
      <c r="J247" s="152"/>
      <c r="K247" s="152"/>
      <c r="L247" s="152"/>
      <c r="M247" s="152"/>
    </row>
    <row r="248" ht="15" outlineLevel="2" spans="1:13">
      <c r="A248" s="157"/>
      <c r="B248" s="151" t="s">
        <v>2002</v>
      </c>
      <c r="C248" s="152">
        <f t="shared" si="12"/>
        <v>21</v>
      </c>
      <c r="D248" s="152">
        <f t="shared" si="13"/>
        <v>21</v>
      </c>
      <c r="E248" s="152">
        <v>21</v>
      </c>
      <c r="F248" s="152"/>
      <c r="G248" s="152"/>
      <c r="H248" s="152">
        <f t="shared" si="14"/>
        <v>0</v>
      </c>
      <c r="I248" s="152"/>
      <c r="J248" s="152"/>
      <c r="K248" s="152"/>
      <c r="L248" s="152"/>
      <c r="M248" s="152"/>
    </row>
    <row r="249" ht="15" outlineLevel="2" spans="1:13">
      <c r="A249" s="157"/>
      <c r="B249" s="151" t="s">
        <v>2003</v>
      </c>
      <c r="C249" s="152">
        <f t="shared" si="12"/>
        <v>3</v>
      </c>
      <c r="D249" s="152">
        <f t="shared" si="13"/>
        <v>3</v>
      </c>
      <c r="E249" s="152">
        <v>3</v>
      </c>
      <c r="F249" s="152"/>
      <c r="G249" s="152"/>
      <c r="H249" s="152">
        <f t="shared" si="14"/>
        <v>0</v>
      </c>
      <c r="I249" s="152"/>
      <c r="J249" s="152"/>
      <c r="K249" s="152"/>
      <c r="L249" s="152"/>
      <c r="M249" s="152"/>
    </row>
    <row r="250" ht="15" outlineLevel="1" spans="1:13">
      <c r="A250" s="143" t="s">
        <v>1300</v>
      </c>
      <c r="B250" s="149" t="s">
        <v>2004</v>
      </c>
      <c r="C250" s="150">
        <f t="shared" si="12"/>
        <v>1242.838392</v>
      </c>
      <c r="D250" s="150">
        <f t="shared" si="13"/>
        <v>1242.838392</v>
      </c>
      <c r="E250" s="150">
        <v>132</v>
      </c>
      <c r="F250" s="150">
        <v>1110.838392</v>
      </c>
      <c r="G250" s="150"/>
      <c r="H250" s="150">
        <f t="shared" si="14"/>
        <v>0</v>
      </c>
      <c r="I250" s="150"/>
      <c r="J250" s="150"/>
      <c r="K250" s="150"/>
      <c r="L250" s="150"/>
      <c r="M250" s="150"/>
    </row>
    <row r="251" ht="15" outlineLevel="2" spans="1:13">
      <c r="A251" s="157"/>
      <c r="B251" s="151" t="s">
        <v>2005</v>
      </c>
      <c r="C251" s="152">
        <f t="shared" si="12"/>
        <v>220</v>
      </c>
      <c r="D251" s="152">
        <f t="shared" si="13"/>
        <v>220</v>
      </c>
      <c r="E251" s="152"/>
      <c r="F251" s="152">
        <v>220</v>
      </c>
      <c r="G251" s="152"/>
      <c r="H251" s="152">
        <f t="shared" si="14"/>
        <v>0</v>
      </c>
      <c r="I251" s="152"/>
      <c r="J251" s="152"/>
      <c r="K251" s="152"/>
      <c r="L251" s="152"/>
      <c r="M251" s="152"/>
    </row>
    <row r="252" ht="15" outlineLevel="2" spans="1:13">
      <c r="A252" s="157"/>
      <c r="B252" s="151" t="s">
        <v>2006</v>
      </c>
      <c r="C252" s="152">
        <f t="shared" si="12"/>
        <v>890.838392</v>
      </c>
      <c r="D252" s="152">
        <f t="shared" si="13"/>
        <v>890.838392</v>
      </c>
      <c r="E252" s="152"/>
      <c r="F252" s="152">
        <v>890.838392</v>
      </c>
      <c r="G252" s="152"/>
      <c r="H252" s="152">
        <f t="shared" si="14"/>
        <v>0</v>
      </c>
      <c r="I252" s="152"/>
      <c r="J252" s="152"/>
      <c r="K252" s="152"/>
      <c r="L252" s="152"/>
      <c r="M252" s="152"/>
    </row>
    <row r="253" ht="15" outlineLevel="2" spans="1:13">
      <c r="A253" s="157"/>
      <c r="B253" s="151" t="s">
        <v>2007</v>
      </c>
      <c r="C253" s="152">
        <f t="shared" si="12"/>
        <v>6</v>
      </c>
      <c r="D253" s="152">
        <f t="shared" si="13"/>
        <v>6</v>
      </c>
      <c r="E253" s="152">
        <v>6</v>
      </c>
      <c r="F253" s="152"/>
      <c r="G253" s="152"/>
      <c r="H253" s="152">
        <f t="shared" si="14"/>
        <v>0</v>
      </c>
      <c r="I253" s="152"/>
      <c r="J253" s="152"/>
      <c r="K253" s="152"/>
      <c r="L253" s="152"/>
      <c r="M253" s="152"/>
    </row>
    <row r="254" ht="15" outlineLevel="2" spans="1:13">
      <c r="A254" s="157"/>
      <c r="B254" s="151" t="s">
        <v>2008</v>
      </c>
      <c r="C254" s="152">
        <f t="shared" si="12"/>
        <v>126</v>
      </c>
      <c r="D254" s="152">
        <f t="shared" si="13"/>
        <v>126</v>
      </c>
      <c r="E254" s="152">
        <v>126</v>
      </c>
      <c r="F254" s="152"/>
      <c r="G254" s="152"/>
      <c r="H254" s="152">
        <f t="shared" si="14"/>
        <v>0</v>
      </c>
      <c r="I254" s="152"/>
      <c r="J254" s="152"/>
      <c r="K254" s="152"/>
      <c r="L254" s="152"/>
      <c r="M254" s="152"/>
    </row>
    <row r="255" ht="15" outlineLevel="1" spans="1:13">
      <c r="A255" s="143" t="s">
        <v>1302</v>
      </c>
      <c r="B255" s="149" t="s">
        <v>2009</v>
      </c>
      <c r="C255" s="150">
        <f t="shared" si="12"/>
        <v>187.557827</v>
      </c>
      <c r="D255" s="150">
        <f t="shared" si="13"/>
        <v>187.557827</v>
      </c>
      <c r="E255" s="150">
        <v>157.557827</v>
      </c>
      <c r="F255" s="150">
        <v>30</v>
      </c>
      <c r="G255" s="150"/>
      <c r="H255" s="150">
        <f t="shared" si="14"/>
        <v>0</v>
      </c>
      <c r="I255" s="150"/>
      <c r="J255" s="150"/>
      <c r="K255" s="150"/>
      <c r="L255" s="150"/>
      <c r="M255" s="150"/>
    </row>
    <row r="256" ht="15" outlineLevel="2" spans="1:13">
      <c r="A256" s="157"/>
      <c r="B256" s="151" t="s">
        <v>2010</v>
      </c>
      <c r="C256" s="152">
        <f t="shared" si="12"/>
        <v>41.557827</v>
      </c>
      <c r="D256" s="152">
        <f t="shared" si="13"/>
        <v>41.557827</v>
      </c>
      <c r="E256" s="152">
        <v>11.557827</v>
      </c>
      <c r="F256" s="152">
        <v>30</v>
      </c>
      <c r="G256" s="152"/>
      <c r="H256" s="152">
        <f t="shared" si="14"/>
        <v>0</v>
      </c>
      <c r="I256" s="152"/>
      <c r="J256" s="152"/>
      <c r="K256" s="152"/>
      <c r="L256" s="152"/>
      <c r="M256" s="152"/>
    </row>
    <row r="257" ht="15" outlineLevel="2" spans="1:13">
      <c r="A257" s="157"/>
      <c r="B257" s="151" t="s">
        <v>2011</v>
      </c>
      <c r="C257" s="152">
        <f t="shared" si="12"/>
        <v>140</v>
      </c>
      <c r="D257" s="152">
        <f t="shared" si="13"/>
        <v>140</v>
      </c>
      <c r="E257" s="152">
        <v>140</v>
      </c>
      <c r="F257" s="152"/>
      <c r="G257" s="152"/>
      <c r="H257" s="152">
        <f t="shared" si="14"/>
        <v>0</v>
      </c>
      <c r="I257" s="152"/>
      <c r="J257" s="152"/>
      <c r="K257" s="152"/>
      <c r="L257" s="152"/>
      <c r="M257" s="152"/>
    </row>
    <row r="258" ht="15" outlineLevel="2" spans="1:13">
      <c r="A258" s="157"/>
      <c r="B258" s="151" t="s">
        <v>2012</v>
      </c>
      <c r="C258" s="152">
        <f t="shared" si="12"/>
        <v>6</v>
      </c>
      <c r="D258" s="152">
        <f t="shared" si="13"/>
        <v>6</v>
      </c>
      <c r="E258" s="152">
        <v>6</v>
      </c>
      <c r="F258" s="152"/>
      <c r="G258" s="152"/>
      <c r="H258" s="152">
        <f t="shared" si="14"/>
        <v>0</v>
      </c>
      <c r="I258" s="152"/>
      <c r="J258" s="152"/>
      <c r="K258" s="152"/>
      <c r="L258" s="152"/>
      <c r="M258" s="152"/>
    </row>
    <row r="259" ht="15" outlineLevel="1" spans="1:13">
      <c r="A259" s="143" t="s">
        <v>1304</v>
      </c>
      <c r="B259" s="149" t="s">
        <v>2013</v>
      </c>
      <c r="C259" s="150">
        <f t="shared" si="12"/>
        <v>40</v>
      </c>
      <c r="D259" s="150">
        <f t="shared" si="13"/>
        <v>40</v>
      </c>
      <c r="E259" s="150">
        <v>40</v>
      </c>
      <c r="F259" s="150"/>
      <c r="G259" s="150"/>
      <c r="H259" s="150">
        <f t="shared" si="14"/>
        <v>0</v>
      </c>
      <c r="I259" s="150"/>
      <c r="J259" s="150"/>
      <c r="K259" s="150"/>
      <c r="L259" s="150"/>
      <c r="M259" s="150"/>
    </row>
    <row r="260" ht="15" outlineLevel="2" spans="1:13">
      <c r="A260" s="157"/>
      <c r="B260" s="151" t="s">
        <v>2014</v>
      </c>
      <c r="C260" s="152">
        <f t="shared" si="12"/>
        <v>40</v>
      </c>
      <c r="D260" s="152">
        <f t="shared" si="13"/>
        <v>40</v>
      </c>
      <c r="E260" s="152">
        <v>40</v>
      </c>
      <c r="F260" s="152"/>
      <c r="G260" s="152"/>
      <c r="H260" s="152">
        <f t="shared" si="14"/>
        <v>0</v>
      </c>
      <c r="I260" s="152"/>
      <c r="J260" s="152"/>
      <c r="K260" s="152"/>
      <c r="L260" s="152"/>
      <c r="M260" s="152"/>
    </row>
    <row r="261" ht="15" outlineLevel="1" spans="1:13">
      <c r="A261" s="143" t="s">
        <v>1306</v>
      </c>
      <c r="B261" s="149" t="s">
        <v>2015</v>
      </c>
      <c r="C261" s="150">
        <f t="shared" si="12"/>
        <v>1099.7506</v>
      </c>
      <c r="D261" s="150">
        <f t="shared" si="13"/>
        <v>1099.7506</v>
      </c>
      <c r="E261" s="150">
        <v>1099.7506</v>
      </c>
      <c r="F261" s="150"/>
      <c r="G261" s="150"/>
      <c r="H261" s="150">
        <f t="shared" si="14"/>
        <v>0</v>
      </c>
      <c r="I261" s="150"/>
      <c r="J261" s="150"/>
      <c r="K261" s="150"/>
      <c r="L261" s="150"/>
      <c r="M261" s="150"/>
    </row>
    <row r="262" ht="15" outlineLevel="2" spans="1:13">
      <c r="A262" s="157"/>
      <c r="B262" s="151" t="s">
        <v>2016</v>
      </c>
      <c r="C262" s="152">
        <f t="shared" si="12"/>
        <v>65.92</v>
      </c>
      <c r="D262" s="152">
        <f t="shared" si="13"/>
        <v>65.92</v>
      </c>
      <c r="E262" s="152">
        <v>65.92</v>
      </c>
      <c r="F262" s="152"/>
      <c r="G262" s="152"/>
      <c r="H262" s="152">
        <f t="shared" si="14"/>
        <v>0</v>
      </c>
      <c r="I262" s="152"/>
      <c r="J262" s="152"/>
      <c r="K262" s="152"/>
      <c r="L262" s="152"/>
      <c r="M262" s="152"/>
    </row>
    <row r="263" ht="15" outlineLevel="2" spans="1:13">
      <c r="A263" s="157"/>
      <c r="B263" s="151" t="s">
        <v>2017</v>
      </c>
      <c r="C263" s="152">
        <f t="shared" si="12"/>
        <v>80</v>
      </c>
      <c r="D263" s="152">
        <f t="shared" si="13"/>
        <v>80</v>
      </c>
      <c r="E263" s="152">
        <v>80</v>
      </c>
      <c r="F263" s="152"/>
      <c r="G263" s="152"/>
      <c r="H263" s="152">
        <f t="shared" si="14"/>
        <v>0</v>
      </c>
      <c r="I263" s="152"/>
      <c r="J263" s="152"/>
      <c r="K263" s="152"/>
      <c r="L263" s="152"/>
      <c r="M263" s="152"/>
    </row>
    <row r="264" ht="15" outlineLevel="2" spans="1:13">
      <c r="A264" s="157"/>
      <c r="B264" s="151" t="s">
        <v>2018</v>
      </c>
      <c r="C264" s="152">
        <f t="shared" si="12"/>
        <v>17</v>
      </c>
      <c r="D264" s="152">
        <f t="shared" si="13"/>
        <v>17</v>
      </c>
      <c r="E264" s="152">
        <v>17</v>
      </c>
      <c r="F264" s="152"/>
      <c r="G264" s="152"/>
      <c r="H264" s="152">
        <f t="shared" si="14"/>
        <v>0</v>
      </c>
      <c r="I264" s="152"/>
      <c r="J264" s="152"/>
      <c r="K264" s="152"/>
      <c r="L264" s="152"/>
      <c r="M264" s="152"/>
    </row>
    <row r="265" ht="15" outlineLevel="2" spans="1:13">
      <c r="A265" s="157"/>
      <c r="B265" s="151" t="s">
        <v>2019</v>
      </c>
      <c r="C265" s="152">
        <f t="shared" si="12"/>
        <v>77</v>
      </c>
      <c r="D265" s="152">
        <f t="shared" si="13"/>
        <v>77</v>
      </c>
      <c r="E265" s="152">
        <v>77</v>
      </c>
      <c r="F265" s="152"/>
      <c r="G265" s="152"/>
      <c r="H265" s="152">
        <f t="shared" si="14"/>
        <v>0</v>
      </c>
      <c r="I265" s="152"/>
      <c r="J265" s="152"/>
      <c r="K265" s="152"/>
      <c r="L265" s="152"/>
      <c r="M265" s="152"/>
    </row>
    <row r="266" ht="15" outlineLevel="2" spans="1:13">
      <c r="A266" s="157"/>
      <c r="B266" s="151" t="s">
        <v>2020</v>
      </c>
      <c r="C266" s="152">
        <f t="shared" ref="C266:C329" si="16">H266+G266+D266</f>
        <v>35</v>
      </c>
      <c r="D266" s="152">
        <f t="shared" ref="D266:D329" si="17">F266+E266</f>
        <v>35</v>
      </c>
      <c r="E266" s="152">
        <v>35</v>
      </c>
      <c r="F266" s="152"/>
      <c r="G266" s="152"/>
      <c r="H266" s="152">
        <f t="shared" ref="H266:H329" si="18">SUM(I266:M266)</f>
        <v>0</v>
      </c>
      <c r="I266" s="152"/>
      <c r="J266" s="152"/>
      <c r="K266" s="152"/>
      <c r="L266" s="152"/>
      <c r="M266" s="152"/>
    </row>
    <row r="267" ht="15" outlineLevel="2" spans="1:13">
      <c r="A267" s="157"/>
      <c r="B267" s="151" t="s">
        <v>2021</v>
      </c>
      <c r="C267" s="152">
        <f t="shared" si="16"/>
        <v>48.86</v>
      </c>
      <c r="D267" s="152">
        <f t="shared" si="17"/>
        <v>48.86</v>
      </c>
      <c r="E267" s="152">
        <v>48.86</v>
      </c>
      <c r="F267" s="152"/>
      <c r="G267" s="152"/>
      <c r="H267" s="152">
        <f t="shared" si="18"/>
        <v>0</v>
      </c>
      <c r="I267" s="152"/>
      <c r="J267" s="152"/>
      <c r="K267" s="152"/>
      <c r="L267" s="152"/>
      <c r="M267" s="152"/>
    </row>
    <row r="268" ht="15" outlineLevel="2" spans="1:13">
      <c r="A268" s="157"/>
      <c r="B268" s="151" t="s">
        <v>2022</v>
      </c>
      <c r="C268" s="152">
        <f t="shared" si="16"/>
        <v>10</v>
      </c>
      <c r="D268" s="152">
        <f t="shared" si="17"/>
        <v>10</v>
      </c>
      <c r="E268" s="152">
        <v>10</v>
      </c>
      <c r="F268" s="152"/>
      <c r="G268" s="152"/>
      <c r="H268" s="152">
        <f t="shared" si="18"/>
        <v>0</v>
      </c>
      <c r="I268" s="152"/>
      <c r="J268" s="152"/>
      <c r="K268" s="152"/>
      <c r="L268" s="152"/>
      <c r="M268" s="152"/>
    </row>
    <row r="269" ht="15" outlineLevel="2" spans="1:13">
      <c r="A269" s="157"/>
      <c r="B269" s="151" t="s">
        <v>1968</v>
      </c>
      <c r="C269" s="152">
        <f t="shared" si="16"/>
        <v>6</v>
      </c>
      <c r="D269" s="152">
        <f t="shared" si="17"/>
        <v>6</v>
      </c>
      <c r="E269" s="152">
        <v>6</v>
      </c>
      <c r="F269" s="152"/>
      <c r="G269" s="152"/>
      <c r="H269" s="152">
        <f t="shared" si="18"/>
        <v>0</v>
      </c>
      <c r="I269" s="152"/>
      <c r="J269" s="152"/>
      <c r="K269" s="152"/>
      <c r="L269" s="152"/>
      <c r="M269" s="152"/>
    </row>
    <row r="270" ht="15" outlineLevel="2" spans="1:13">
      <c r="A270" s="157"/>
      <c r="B270" s="151" t="s">
        <v>2023</v>
      </c>
      <c r="C270" s="152">
        <f t="shared" si="16"/>
        <v>70</v>
      </c>
      <c r="D270" s="152">
        <f t="shared" si="17"/>
        <v>70</v>
      </c>
      <c r="E270" s="152">
        <v>70</v>
      </c>
      <c r="F270" s="152"/>
      <c r="G270" s="152"/>
      <c r="H270" s="152">
        <f t="shared" si="18"/>
        <v>0</v>
      </c>
      <c r="I270" s="152"/>
      <c r="J270" s="152"/>
      <c r="K270" s="152"/>
      <c r="L270" s="152"/>
      <c r="M270" s="152"/>
    </row>
    <row r="271" ht="15" outlineLevel="2" spans="1:13">
      <c r="A271" s="157"/>
      <c r="B271" s="151" t="s">
        <v>2024</v>
      </c>
      <c r="C271" s="152">
        <f t="shared" si="16"/>
        <v>3</v>
      </c>
      <c r="D271" s="152">
        <f t="shared" si="17"/>
        <v>3</v>
      </c>
      <c r="E271" s="152">
        <v>3</v>
      </c>
      <c r="F271" s="152"/>
      <c r="G271" s="152"/>
      <c r="H271" s="152">
        <f t="shared" si="18"/>
        <v>0</v>
      </c>
      <c r="I271" s="152"/>
      <c r="J271" s="152"/>
      <c r="K271" s="152"/>
      <c r="L271" s="152"/>
      <c r="M271" s="152"/>
    </row>
    <row r="272" ht="15" outlineLevel="2" spans="1:13">
      <c r="A272" s="157"/>
      <c r="B272" s="151" t="s">
        <v>2025</v>
      </c>
      <c r="C272" s="152">
        <f t="shared" si="16"/>
        <v>10</v>
      </c>
      <c r="D272" s="152">
        <f t="shared" si="17"/>
        <v>10</v>
      </c>
      <c r="E272" s="152">
        <v>10</v>
      </c>
      <c r="F272" s="152"/>
      <c r="G272" s="152"/>
      <c r="H272" s="152">
        <f t="shared" si="18"/>
        <v>0</v>
      </c>
      <c r="I272" s="152"/>
      <c r="J272" s="152"/>
      <c r="K272" s="152"/>
      <c r="L272" s="152"/>
      <c r="M272" s="152"/>
    </row>
    <row r="273" ht="15" outlineLevel="2" spans="1:13">
      <c r="A273" s="157"/>
      <c r="B273" s="151" t="s">
        <v>2026</v>
      </c>
      <c r="C273" s="152">
        <f t="shared" si="16"/>
        <v>16</v>
      </c>
      <c r="D273" s="152">
        <f t="shared" si="17"/>
        <v>16</v>
      </c>
      <c r="E273" s="152">
        <v>16</v>
      </c>
      <c r="F273" s="152"/>
      <c r="G273" s="152"/>
      <c r="H273" s="152">
        <f t="shared" si="18"/>
        <v>0</v>
      </c>
      <c r="I273" s="152"/>
      <c r="J273" s="152"/>
      <c r="K273" s="152"/>
      <c r="L273" s="152"/>
      <c r="M273" s="152"/>
    </row>
    <row r="274" ht="15" outlineLevel="2" spans="1:13">
      <c r="A274" s="157"/>
      <c r="B274" s="151" t="s">
        <v>2027</v>
      </c>
      <c r="C274" s="152">
        <f t="shared" si="16"/>
        <v>245.21</v>
      </c>
      <c r="D274" s="152">
        <f t="shared" si="17"/>
        <v>245.21</v>
      </c>
      <c r="E274" s="152">
        <v>245.21</v>
      </c>
      <c r="F274" s="152"/>
      <c r="G274" s="152"/>
      <c r="H274" s="152">
        <f t="shared" si="18"/>
        <v>0</v>
      </c>
      <c r="I274" s="152"/>
      <c r="J274" s="152"/>
      <c r="K274" s="152"/>
      <c r="L274" s="152"/>
      <c r="M274" s="152"/>
    </row>
    <row r="275" ht="15" outlineLevel="2" spans="1:13">
      <c r="A275" s="157"/>
      <c r="B275" s="151" t="s">
        <v>2028</v>
      </c>
      <c r="C275" s="152">
        <f t="shared" si="16"/>
        <v>5</v>
      </c>
      <c r="D275" s="152">
        <f t="shared" si="17"/>
        <v>5</v>
      </c>
      <c r="E275" s="152">
        <v>5</v>
      </c>
      <c r="F275" s="152"/>
      <c r="G275" s="152"/>
      <c r="H275" s="152">
        <f t="shared" si="18"/>
        <v>0</v>
      </c>
      <c r="I275" s="152"/>
      <c r="J275" s="152"/>
      <c r="K275" s="152"/>
      <c r="L275" s="152"/>
      <c r="M275" s="152"/>
    </row>
    <row r="276" ht="15" outlineLevel="2" spans="1:13">
      <c r="A276" s="157"/>
      <c r="B276" s="151" t="s">
        <v>1915</v>
      </c>
      <c r="C276" s="152">
        <f t="shared" si="16"/>
        <v>16.7606</v>
      </c>
      <c r="D276" s="152">
        <f t="shared" si="17"/>
        <v>16.7606</v>
      </c>
      <c r="E276" s="152">
        <v>16.7606</v>
      </c>
      <c r="F276" s="152"/>
      <c r="G276" s="152"/>
      <c r="H276" s="152">
        <f t="shared" si="18"/>
        <v>0</v>
      </c>
      <c r="I276" s="152"/>
      <c r="J276" s="152"/>
      <c r="K276" s="152"/>
      <c r="L276" s="152"/>
      <c r="M276" s="152"/>
    </row>
    <row r="277" ht="15" outlineLevel="2" spans="1:13">
      <c r="A277" s="157"/>
      <c r="B277" s="151" t="s">
        <v>2029</v>
      </c>
      <c r="C277" s="152">
        <f t="shared" si="16"/>
        <v>45</v>
      </c>
      <c r="D277" s="152">
        <f t="shared" si="17"/>
        <v>45</v>
      </c>
      <c r="E277" s="152">
        <v>45</v>
      </c>
      <c r="F277" s="152"/>
      <c r="G277" s="152"/>
      <c r="H277" s="152">
        <f t="shared" si="18"/>
        <v>0</v>
      </c>
      <c r="I277" s="152"/>
      <c r="J277" s="152"/>
      <c r="K277" s="152"/>
      <c r="L277" s="152"/>
      <c r="M277" s="152"/>
    </row>
    <row r="278" ht="15" outlineLevel="2" spans="1:13">
      <c r="A278" s="157"/>
      <c r="B278" s="151" t="s">
        <v>2030</v>
      </c>
      <c r="C278" s="152">
        <f t="shared" si="16"/>
        <v>85</v>
      </c>
      <c r="D278" s="152">
        <f t="shared" si="17"/>
        <v>85</v>
      </c>
      <c r="E278" s="152">
        <v>85</v>
      </c>
      <c r="F278" s="152"/>
      <c r="G278" s="152"/>
      <c r="H278" s="152">
        <f t="shared" si="18"/>
        <v>0</v>
      </c>
      <c r="I278" s="152"/>
      <c r="J278" s="152"/>
      <c r="K278" s="152"/>
      <c r="L278" s="152"/>
      <c r="M278" s="152"/>
    </row>
    <row r="279" ht="15" outlineLevel="2" spans="1:13">
      <c r="A279" s="157"/>
      <c r="B279" s="151" t="s">
        <v>2031</v>
      </c>
      <c r="C279" s="152">
        <f t="shared" si="16"/>
        <v>3</v>
      </c>
      <c r="D279" s="152">
        <f t="shared" si="17"/>
        <v>3</v>
      </c>
      <c r="E279" s="152">
        <v>3</v>
      </c>
      <c r="F279" s="152"/>
      <c r="G279" s="152"/>
      <c r="H279" s="152">
        <f t="shared" si="18"/>
        <v>0</v>
      </c>
      <c r="I279" s="152"/>
      <c r="J279" s="152"/>
      <c r="K279" s="152"/>
      <c r="L279" s="152"/>
      <c r="M279" s="152"/>
    </row>
    <row r="280" ht="15" outlineLevel="2" spans="1:13">
      <c r="A280" s="157"/>
      <c r="B280" s="151" t="s">
        <v>2032</v>
      </c>
      <c r="C280" s="152">
        <f t="shared" si="16"/>
        <v>10</v>
      </c>
      <c r="D280" s="152">
        <f t="shared" si="17"/>
        <v>10</v>
      </c>
      <c r="E280" s="152">
        <v>10</v>
      </c>
      <c r="F280" s="152"/>
      <c r="G280" s="152"/>
      <c r="H280" s="152">
        <f t="shared" si="18"/>
        <v>0</v>
      </c>
      <c r="I280" s="152"/>
      <c r="J280" s="152"/>
      <c r="K280" s="152"/>
      <c r="L280" s="152"/>
      <c r="M280" s="152"/>
    </row>
    <row r="281" ht="15" outlineLevel="2" spans="1:13">
      <c r="A281" s="157"/>
      <c r="B281" s="151" t="s">
        <v>2033</v>
      </c>
      <c r="C281" s="152">
        <f t="shared" si="16"/>
        <v>12</v>
      </c>
      <c r="D281" s="152">
        <f t="shared" si="17"/>
        <v>12</v>
      </c>
      <c r="E281" s="152">
        <v>12</v>
      </c>
      <c r="F281" s="152"/>
      <c r="G281" s="152"/>
      <c r="H281" s="152">
        <f t="shared" si="18"/>
        <v>0</v>
      </c>
      <c r="I281" s="152"/>
      <c r="J281" s="152"/>
      <c r="K281" s="152"/>
      <c r="L281" s="152"/>
      <c r="M281" s="152"/>
    </row>
    <row r="282" ht="15" outlineLevel="2" spans="1:13">
      <c r="A282" s="157"/>
      <c r="B282" s="151" t="s">
        <v>2034</v>
      </c>
      <c r="C282" s="152">
        <f t="shared" si="16"/>
        <v>40</v>
      </c>
      <c r="D282" s="152">
        <f t="shared" si="17"/>
        <v>40</v>
      </c>
      <c r="E282" s="152">
        <v>40</v>
      </c>
      <c r="F282" s="152"/>
      <c r="G282" s="152"/>
      <c r="H282" s="152">
        <f t="shared" si="18"/>
        <v>0</v>
      </c>
      <c r="I282" s="152"/>
      <c r="J282" s="152"/>
      <c r="K282" s="152"/>
      <c r="L282" s="152"/>
      <c r="M282" s="152"/>
    </row>
    <row r="283" ht="15" outlineLevel="2" spans="1:13">
      <c r="A283" s="157"/>
      <c r="B283" s="151" t="s">
        <v>2035</v>
      </c>
      <c r="C283" s="152">
        <f t="shared" si="16"/>
        <v>10</v>
      </c>
      <c r="D283" s="152">
        <f t="shared" si="17"/>
        <v>10</v>
      </c>
      <c r="E283" s="152">
        <v>10</v>
      </c>
      <c r="F283" s="152"/>
      <c r="G283" s="152"/>
      <c r="H283" s="152">
        <f t="shared" si="18"/>
        <v>0</v>
      </c>
      <c r="I283" s="152"/>
      <c r="J283" s="152"/>
      <c r="K283" s="152"/>
      <c r="L283" s="152"/>
      <c r="M283" s="152"/>
    </row>
    <row r="284" ht="15" outlineLevel="2" spans="1:13">
      <c r="A284" s="157"/>
      <c r="B284" s="151" t="s">
        <v>2036</v>
      </c>
      <c r="C284" s="152">
        <f t="shared" si="16"/>
        <v>20</v>
      </c>
      <c r="D284" s="152">
        <f t="shared" si="17"/>
        <v>20</v>
      </c>
      <c r="E284" s="152">
        <v>20</v>
      </c>
      <c r="F284" s="152"/>
      <c r="G284" s="152"/>
      <c r="H284" s="152">
        <f t="shared" si="18"/>
        <v>0</v>
      </c>
      <c r="I284" s="152"/>
      <c r="J284" s="152"/>
      <c r="K284" s="152"/>
      <c r="L284" s="152"/>
      <c r="M284" s="152"/>
    </row>
    <row r="285" ht="15" outlineLevel="2" spans="1:13">
      <c r="A285" s="157"/>
      <c r="B285" s="151" t="s">
        <v>2037</v>
      </c>
      <c r="C285" s="152">
        <f t="shared" si="16"/>
        <v>55</v>
      </c>
      <c r="D285" s="152">
        <f t="shared" si="17"/>
        <v>55</v>
      </c>
      <c r="E285" s="152">
        <v>55</v>
      </c>
      <c r="F285" s="152"/>
      <c r="G285" s="152"/>
      <c r="H285" s="152">
        <f t="shared" si="18"/>
        <v>0</v>
      </c>
      <c r="I285" s="152"/>
      <c r="J285" s="152"/>
      <c r="K285" s="152"/>
      <c r="L285" s="152"/>
      <c r="M285" s="152"/>
    </row>
    <row r="286" ht="15" outlineLevel="2" spans="1:13">
      <c r="A286" s="157"/>
      <c r="B286" s="151" t="s">
        <v>2038</v>
      </c>
      <c r="C286" s="152">
        <f t="shared" si="16"/>
        <v>9</v>
      </c>
      <c r="D286" s="152">
        <f t="shared" si="17"/>
        <v>9</v>
      </c>
      <c r="E286" s="152">
        <v>9</v>
      </c>
      <c r="F286" s="152"/>
      <c r="G286" s="152"/>
      <c r="H286" s="152">
        <f t="shared" si="18"/>
        <v>0</v>
      </c>
      <c r="I286" s="152"/>
      <c r="J286" s="152"/>
      <c r="K286" s="152"/>
      <c r="L286" s="152"/>
      <c r="M286" s="152"/>
    </row>
    <row r="287" ht="15" outlineLevel="2" spans="1:13">
      <c r="A287" s="157"/>
      <c r="B287" s="151" t="s">
        <v>1889</v>
      </c>
      <c r="C287" s="152">
        <f t="shared" si="16"/>
        <v>105</v>
      </c>
      <c r="D287" s="152">
        <f t="shared" si="17"/>
        <v>105</v>
      </c>
      <c r="E287" s="152">
        <v>105</v>
      </c>
      <c r="F287" s="152"/>
      <c r="G287" s="152"/>
      <c r="H287" s="152">
        <f t="shared" si="18"/>
        <v>0</v>
      </c>
      <c r="I287" s="152"/>
      <c r="J287" s="152"/>
      <c r="K287" s="152"/>
      <c r="L287" s="152"/>
      <c r="M287" s="152"/>
    </row>
    <row r="288" ht="15" outlineLevel="1" spans="1:13">
      <c r="A288" s="143" t="s">
        <v>1308</v>
      </c>
      <c r="B288" s="149" t="s">
        <v>2039</v>
      </c>
      <c r="C288" s="150">
        <f t="shared" si="16"/>
        <v>1678</v>
      </c>
      <c r="D288" s="150">
        <f t="shared" si="17"/>
        <v>1678</v>
      </c>
      <c r="E288" s="150">
        <v>1678</v>
      </c>
      <c r="F288" s="150"/>
      <c r="G288" s="150"/>
      <c r="H288" s="150">
        <f t="shared" si="18"/>
        <v>0</v>
      </c>
      <c r="I288" s="150"/>
      <c r="J288" s="150"/>
      <c r="K288" s="150"/>
      <c r="L288" s="150"/>
      <c r="M288" s="150"/>
    </row>
    <row r="289" ht="15" outlineLevel="2" spans="1:13">
      <c r="A289" s="157"/>
      <c r="B289" s="151" t="s">
        <v>2040</v>
      </c>
      <c r="C289" s="152">
        <f t="shared" si="16"/>
        <v>20</v>
      </c>
      <c r="D289" s="152">
        <f t="shared" si="17"/>
        <v>20</v>
      </c>
      <c r="E289" s="152">
        <v>20</v>
      </c>
      <c r="F289" s="152"/>
      <c r="G289" s="152"/>
      <c r="H289" s="152">
        <f t="shared" si="18"/>
        <v>0</v>
      </c>
      <c r="I289" s="152"/>
      <c r="J289" s="152"/>
      <c r="K289" s="152"/>
      <c r="L289" s="152"/>
      <c r="M289" s="152"/>
    </row>
    <row r="290" ht="15" outlineLevel="2" spans="1:13">
      <c r="A290" s="157"/>
      <c r="B290" s="151" t="s">
        <v>2041</v>
      </c>
      <c r="C290" s="152">
        <f t="shared" si="16"/>
        <v>8</v>
      </c>
      <c r="D290" s="152">
        <f t="shared" si="17"/>
        <v>8</v>
      </c>
      <c r="E290" s="152">
        <v>8</v>
      </c>
      <c r="F290" s="152"/>
      <c r="G290" s="152"/>
      <c r="H290" s="152">
        <f t="shared" si="18"/>
        <v>0</v>
      </c>
      <c r="I290" s="152"/>
      <c r="J290" s="152"/>
      <c r="K290" s="152"/>
      <c r="L290" s="152"/>
      <c r="M290" s="152"/>
    </row>
    <row r="291" ht="15" outlineLevel="2" spans="1:13">
      <c r="A291" s="157"/>
      <c r="B291" s="151" t="s">
        <v>2042</v>
      </c>
      <c r="C291" s="152">
        <f t="shared" si="16"/>
        <v>3</v>
      </c>
      <c r="D291" s="152">
        <f t="shared" si="17"/>
        <v>3</v>
      </c>
      <c r="E291" s="152">
        <v>3</v>
      </c>
      <c r="F291" s="152"/>
      <c r="G291" s="152"/>
      <c r="H291" s="152">
        <f t="shared" si="18"/>
        <v>0</v>
      </c>
      <c r="I291" s="152"/>
      <c r="J291" s="152"/>
      <c r="K291" s="152"/>
      <c r="L291" s="152"/>
      <c r="M291" s="152"/>
    </row>
    <row r="292" ht="15" outlineLevel="2" spans="1:13">
      <c r="A292" s="157"/>
      <c r="B292" s="151" t="s">
        <v>2043</v>
      </c>
      <c r="C292" s="152">
        <f t="shared" si="16"/>
        <v>1500</v>
      </c>
      <c r="D292" s="152">
        <f t="shared" si="17"/>
        <v>1500</v>
      </c>
      <c r="E292" s="152">
        <v>1500</v>
      </c>
      <c r="F292" s="152"/>
      <c r="G292" s="152"/>
      <c r="H292" s="152">
        <f t="shared" si="18"/>
        <v>0</v>
      </c>
      <c r="I292" s="152"/>
      <c r="J292" s="152"/>
      <c r="K292" s="152"/>
      <c r="L292" s="152"/>
      <c r="M292" s="152"/>
    </row>
    <row r="293" ht="15" outlineLevel="2" spans="1:13">
      <c r="A293" s="157"/>
      <c r="B293" s="151" t="s">
        <v>2044</v>
      </c>
      <c r="C293" s="152">
        <f t="shared" si="16"/>
        <v>6</v>
      </c>
      <c r="D293" s="152">
        <f t="shared" si="17"/>
        <v>6</v>
      </c>
      <c r="E293" s="152">
        <v>6</v>
      </c>
      <c r="F293" s="152"/>
      <c r="G293" s="152"/>
      <c r="H293" s="152">
        <f t="shared" si="18"/>
        <v>0</v>
      </c>
      <c r="I293" s="152"/>
      <c r="J293" s="152"/>
      <c r="K293" s="152"/>
      <c r="L293" s="152"/>
      <c r="M293" s="152"/>
    </row>
    <row r="294" ht="15" outlineLevel="2" spans="1:13">
      <c r="A294" s="157"/>
      <c r="B294" s="151" t="s">
        <v>2045</v>
      </c>
      <c r="C294" s="152">
        <f t="shared" si="16"/>
        <v>8</v>
      </c>
      <c r="D294" s="152">
        <f t="shared" si="17"/>
        <v>8</v>
      </c>
      <c r="E294" s="152">
        <v>8</v>
      </c>
      <c r="F294" s="152"/>
      <c r="G294" s="152"/>
      <c r="H294" s="152">
        <f t="shared" si="18"/>
        <v>0</v>
      </c>
      <c r="I294" s="152"/>
      <c r="J294" s="152"/>
      <c r="K294" s="152"/>
      <c r="L294" s="152"/>
      <c r="M294" s="152"/>
    </row>
    <row r="295" ht="15" outlineLevel="2" spans="1:13">
      <c r="A295" s="157"/>
      <c r="B295" s="151" t="s">
        <v>2046</v>
      </c>
      <c r="C295" s="152">
        <f t="shared" si="16"/>
        <v>63</v>
      </c>
      <c r="D295" s="152">
        <f t="shared" si="17"/>
        <v>63</v>
      </c>
      <c r="E295" s="152">
        <v>63</v>
      </c>
      <c r="F295" s="152"/>
      <c r="G295" s="152"/>
      <c r="H295" s="152">
        <f t="shared" si="18"/>
        <v>0</v>
      </c>
      <c r="I295" s="152"/>
      <c r="J295" s="152"/>
      <c r="K295" s="152"/>
      <c r="L295" s="152"/>
      <c r="M295" s="152"/>
    </row>
    <row r="296" ht="15" outlineLevel="2" spans="1:13">
      <c r="A296" s="157"/>
      <c r="B296" s="151" t="s">
        <v>1804</v>
      </c>
      <c r="C296" s="152">
        <f t="shared" si="16"/>
        <v>8</v>
      </c>
      <c r="D296" s="152">
        <f t="shared" si="17"/>
        <v>8</v>
      </c>
      <c r="E296" s="152">
        <v>8</v>
      </c>
      <c r="F296" s="152"/>
      <c r="G296" s="152"/>
      <c r="H296" s="152">
        <f t="shared" si="18"/>
        <v>0</v>
      </c>
      <c r="I296" s="152"/>
      <c r="J296" s="152"/>
      <c r="K296" s="152"/>
      <c r="L296" s="152"/>
      <c r="M296" s="152"/>
    </row>
    <row r="297" ht="15" outlineLevel="2" spans="1:13">
      <c r="A297" s="157"/>
      <c r="B297" s="151" t="s">
        <v>2047</v>
      </c>
      <c r="C297" s="152">
        <f t="shared" si="16"/>
        <v>31</v>
      </c>
      <c r="D297" s="152">
        <f t="shared" si="17"/>
        <v>31</v>
      </c>
      <c r="E297" s="152">
        <v>31</v>
      </c>
      <c r="F297" s="152"/>
      <c r="G297" s="152"/>
      <c r="H297" s="152">
        <f t="shared" si="18"/>
        <v>0</v>
      </c>
      <c r="I297" s="152"/>
      <c r="J297" s="152"/>
      <c r="K297" s="152"/>
      <c r="L297" s="152"/>
      <c r="M297" s="152"/>
    </row>
    <row r="298" ht="15" outlineLevel="2" spans="1:13">
      <c r="A298" s="157"/>
      <c r="B298" s="151" t="s">
        <v>2048</v>
      </c>
      <c r="C298" s="152">
        <f t="shared" si="16"/>
        <v>29</v>
      </c>
      <c r="D298" s="152">
        <f t="shared" si="17"/>
        <v>29</v>
      </c>
      <c r="E298" s="152">
        <v>29</v>
      </c>
      <c r="F298" s="152"/>
      <c r="G298" s="152"/>
      <c r="H298" s="152">
        <f t="shared" si="18"/>
        <v>0</v>
      </c>
      <c r="I298" s="152"/>
      <c r="J298" s="152"/>
      <c r="K298" s="152"/>
      <c r="L298" s="152"/>
      <c r="M298" s="152"/>
    </row>
    <row r="299" ht="15" outlineLevel="2" spans="1:13">
      <c r="A299" s="157"/>
      <c r="B299" s="151" t="s">
        <v>2049</v>
      </c>
      <c r="C299" s="152">
        <f t="shared" si="16"/>
        <v>2</v>
      </c>
      <c r="D299" s="152">
        <f t="shared" si="17"/>
        <v>2</v>
      </c>
      <c r="E299" s="152">
        <v>2</v>
      </c>
      <c r="F299" s="152"/>
      <c r="G299" s="152"/>
      <c r="H299" s="152">
        <f t="shared" si="18"/>
        <v>0</v>
      </c>
      <c r="I299" s="152"/>
      <c r="J299" s="152"/>
      <c r="K299" s="152"/>
      <c r="L299" s="152"/>
      <c r="M299" s="152"/>
    </row>
    <row r="300" ht="15" outlineLevel="1" spans="1:13">
      <c r="A300" s="143" t="s">
        <v>1310</v>
      </c>
      <c r="B300" s="149" t="s">
        <v>2050</v>
      </c>
      <c r="C300" s="150">
        <f t="shared" si="16"/>
        <v>191.300091</v>
      </c>
      <c r="D300" s="150">
        <f t="shared" si="17"/>
        <v>191.300091</v>
      </c>
      <c r="E300" s="150">
        <v>191.300091</v>
      </c>
      <c r="F300" s="150"/>
      <c r="G300" s="150"/>
      <c r="H300" s="150">
        <f t="shared" si="18"/>
        <v>0</v>
      </c>
      <c r="I300" s="150"/>
      <c r="J300" s="150"/>
      <c r="K300" s="150"/>
      <c r="L300" s="150"/>
      <c r="M300" s="150"/>
    </row>
    <row r="301" ht="15" outlineLevel="2" spans="1:13">
      <c r="A301" s="157"/>
      <c r="B301" s="151" t="s">
        <v>2051</v>
      </c>
      <c r="C301" s="152">
        <f t="shared" si="16"/>
        <v>27</v>
      </c>
      <c r="D301" s="152">
        <f t="shared" si="17"/>
        <v>27</v>
      </c>
      <c r="E301" s="152">
        <v>27</v>
      </c>
      <c r="F301" s="152"/>
      <c r="G301" s="152"/>
      <c r="H301" s="152">
        <f t="shared" si="18"/>
        <v>0</v>
      </c>
      <c r="I301" s="152"/>
      <c r="J301" s="152"/>
      <c r="K301" s="152"/>
      <c r="L301" s="152"/>
      <c r="M301" s="152"/>
    </row>
    <row r="302" ht="15" outlineLevel="2" spans="1:13">
      <c r="A302" s="157"/>
      <c r="B302" s="151" t="s">
        <v>2052</v>
      </c>
      <c r="C302" s="152">
        <f t="shared" si="16"/>
        <v>30</v>
      </c>
      <c r="D302" s="152">
        <f t="shared" si="17"/>
        <v>30</v>
      </c>
      <c r="E302" s="152">
        <v>30</v>
      </c>
      <c r="F302" s="152"/>
      <c r="G302" s="152"/>
      <c r="H302" s="152">
        <f t="shared" si="18"/>
        <v>0</v>
      </c>
      <c r="I302" s="152"/>
      <c r="J302" s="152"/>
      <c r="K302" s="152"/>
      <c r="L302" s="152"/>
      <c r="M302" s="152"/>
    </row>
    <row r="303" ht="15" outlineLevel="2" spans="1:13">
      <c r="A303" s="157"/>
      <c r="B303" s="151" t="s">
        <v>1798</v>
      </c>
      <c r="C303" s="152">
        <f t="shared" si="16"/>
        <v>8</v>
      </c>
      <c r="D303" s="152">
        <f t="shared" si="17"/>
        <v>8</v>
      </c>
      <c r="E303" s="152">
        <v>8</v>
      </c>
      <c r="F303" s="152"/>
      <c r="G303" s="152"/>
      <c r="H303" s="152">
        <f t="shared" si="18"/>
        <v>0</v>
      </c>
      <c r="I303" s="152"/>
      <c r="J303" s="152"/>
      <c r="K303" s="152"/>
      <c r="L303" s="152"/>
      <c r="M303" s="152"/>
    </row>
    <row r="304" ht="15" outlineLevel="2" spans="1:13">
      <c r="A304" s="157"/>
      <c r="B304" s="151" t="s">
        <v>2053</v>
      </c>
      <c r="C304" s="152">
        <f t="shared" si="16"/>
        <v>17.5</v>
      </c>
      <c r="D304" s="152">
        <f t="shared" si="17"/>
        <v>17.5</v>
      </c>
      <c r="E304" s="152">
        <v>17.5</v>
      </c>
      <c r="F304" s="152"/>
      <c r="G304" s="152"/>
      <c r="H304" s="152">
        <f t="shared" si="18"/>
        <v>0</v>
      </c>
      <c r="I304" s="152"/>
      <c r="J304" s="152"/>
      <c r="K304" s="152"/>
      <c r="L304" s="152"/>
      <c r="M304" s="152"/>
    </row>
    <row r="305" ht="15" outlineLevel="2" spans="1:13">
      <c r="A305" s="157"/>
      <c r="B305" s="151" t="s">
        <v>2054</v>
      </c>
      <c r="C305" s="152">
        <f t="shared" si="16"/>
        <v>6</v>
      </c>
      <c r="D305" s="152">
        <f t="shared" si="17"/>
        <v>6</v>
      </c>
      <c r="E305" s="152">
        <v>6</v>
      </c>
      <c r="F305" s="152"/>
      <c r="G305" s="152"/>
      <c r="H305" s="152">
        <f t="shared" si="18"/>
        <v>0</v>
      </c>
      <c r="I305" s="152"/>
      <c r="J305" s="152"/>
      <c r="K305" s="152"/>
      <c r="L305" s="152"/>
      <c r="M305" s="152"/>
    </row>
    <row r="306" ht="15" outlineLevel="2" spans="1:13">
      <c r="A306" s="157"/>
      <c r="B306" s="151" t="s">
        <v>2055</v>
      </c>
      <c r="C306" s="152">
        <f t="shared" si="16"/>
        <v>7</v>
      </c>
      <c r="D306" s="152">
        <f t="shared" si="17"/>
        <v>7</v>
      </c>
      <c r="E306" s="152">
        <v>7</v>
      </c>
      <c r="F306" s="152"/>
      <c r="G306" s="152"/>
      <c r="H306" s="152">
        <f t="shared" si="18"/>
        <v>0</v>
      </c>
      <c r="I306" s="152"/>
      <c r="J306" s="152"/>
      <c r="K306" s="152"/>
      <c r="L306" s="152"/>
      <c r="M306" s="152"/>
    </row>
    <row r="307" ht="15" outlineLevel="2" spans="1:13">
      <c r="A307" s="157"/>
      <c r="B307" s="151" t="s">
        <v>2056</v>
      </c>
      <c r="C307" s="152">
        <f t="shared" si="16"/>
        <v>10</v>
      </c>
      <c r="D307" s="152">
        <f t="shared" si="17"/>
        <v>10</v>
      </c>
      <c r="E307" s="152">
        <v>10</v>
      </c>
      <c r="F307" s="152"/>
      <c r="G307" s="152"/>
      <c r="H307" s="152">
        <f t="shared" si="18"/>
        <v>0</v>
      </c>
      <c r="I307" s="152"/>
      <c r="J307" s="152"/>
      <c r="K307" s="152"/>
      <c r="L307" s="152"/>
      <c r="M307" s="152"/>
    </row>
    <row r="308" ht="15" outlineLevel="2" spans="1:13">
      <c r="A308" s="157"/>
      <c r="B308" s="151" t="s">
        <v>2057</v>
      </c>
      <c r="C308" s="152">
        <f t="shared" si="16"/>
        <v>3</v>
      </c>
      <c r="D308" s="152">
        <f t="shared" si="17"/>
        <v>3</v>
      </c>
      <c r="E308" s="152">
        <v>3</v>
      </c>
      <c r="F308" s="152"/>
      <c r="G308" s="152"/>
      <c r="H308" s="152">
        <f t="shared" si="18"/>
        <v>0</v>
      </c>
      <c r="I308" s="152"/>
      <c r="J308" s="152"/>
      <c r="K308" s="152"/>
      <c r="L308" s="152"/>
      <c r="M308" s="152"/>
    </row>
    <row r="309" ht="15" outlineLevel="2" spans="1:13">
      <c r="A309" s="157"/>
      <c r="B309" s="151" t="s">
        <v>2058</v>
      </c>
      <c r="C309" s="152">
        <f t="shared" si="16"/>
        <v>81.800091</v>
      </c>
      <c r="D309" s="152">
        <f t="shared" si="17"/>
        <v>81.800091</v>
      </c>
      <c r="E309" s="152">
        <v>81.800091</v>
      </c>
      <c r="F309" s="152"/>
      <c r="G309" s="152"/>
      <c r="H309" s="152">
        <f t="shared" si="18"/>
        <v>0</v>
      </c>
      <c r="I309" s="152"/>
      <c r="J309" s="152"/>
      <c r="K309" s="152"/>
      <c r="L309" s="152"/>
      <c r="M309" s="152"/>
    </row>
    <row r="310" ht="15" outlineLevel="2" spans="1:13">
      <c r="A310" s="157"/>
      <c r="B310" s="151" t="s">
        <v>2059</v>
      </c>
      <c r="C310" s="152">
        <f t="shared" si="16"/>
        <v>1</v>
      </c>
      <c r="D310" s="152">
        <f t="shared" si="17"/>
        <v>1</v>
      </c>
      <c r="E310" s="152">
        <v>1</v>
      </c>
      <c r="F310" s="152"/>
      <c r="G310" s="152"/>
      <c r="H310" s="152">
        <f t="shared" si="18"/>
        <v>0</v>
      </c>
      <c r="I310" s="152"/>
      <c r="J310" s="152"/>
      <c r="K310" s="152"/>
      <c r="L310" s="152"/>
      <c r="M310" s="152"/>
    </row>
    <row r="311" ht="15" outlineLevel="1" spans="1:13">
      <c r="A311" s="143" t="s">
        <v>1312</v>
      </c>
      <c r="B311" s="149" t="s">
        <v>2060</v>
      </c>
      <c r="C311" s="150">
        <f t="shared" si="16"/>
        <v>2063</v>
      </c>
      <c r="D311" s="150">
        <f t="shared" si="17"/>
        <v>2063</v>
      </c>
      <c r="E311" s="150">
        <v>2063</v>
      </c>
      <c r="F311" s="150"/>
      <c r="G311" s="150"/>
      <c r="H311" s="150">
        <f t="shared" si="18"/>
        <v>0</v>
      </c>
      <c r="I311" s="150"/>
      <c r="J311" s="150"/>
      <c r="K311" s="150"/>
      <c r="L311" s="150"/>
      <c r="M311" s="150"/>
    </row>
    <row r="312" ht="15" outlineLevel="2" spans="1:13">
      <c r="A312" s="157"/>
      <c r="B312" s="151" t="s">
        <v>2061</v>
      </c>
      <c r="C312" s="152">
        <f t="shared" si="16"/>
        <v>5</v>
      </c>
      <c r="D312" s="152">
        <f t="shared" si="17"/>
        <v>5</v>
      </c>
      <c r="E312" s="152">
        <v>5</v>
      </c>
      <c r="F312" s="152"/>
      <c r="G312" s="152"/>
      <c r="H312" s="152">
        <f t="shared" si="18"/>
        <v>0</v>
      </c>
      <c r="I312" s="152"/>
      <c r="J312" s="152"/>
      <c r="K312" s="152"/>
      <c r="L312" s="152"/>
      <c r="M312" s="152"/>
    </row>
    <row r="313" ht="15" outlineLevel="2" spans="1:13">
      <c r="A313" s="157"/>
      <c r="B313" s="151" t="s">
        <v>2062</v>
      </c>
      <c r="C313" s="152">
        <f t="shared" si="16"/>
        <v>8</v>
      </c>
      <c r="D313" s="152">
        <f t="shared" si="17"/>
        <v>8</v>
      </c>
      <c r="E313" s="152">
        <v>8</v>
      </c>
      <c r="F313" s="152"/>
      <c r="G313" s="152"/>
      <c r="H313" s="152">
        <f t="shared" si="18"/>
        <v>0</v>
      </c>
      <c r="I313" s="152"/>
      <c r="J313" s="152"/>
      <c r="K313" s="152"/>
      <c r="L313" s="152"/>
      <c r="M313" s="152"/>
    </row>
    <row r="314" ht="15" outlineLevel="2" spans="1:13">
      <c r="A314" s="157"/>
      <c r="B314" s="151" t="s">
        <v>2063</v>
      </c>
      <c r="C314" s="152">
        <f t="shared" si="16"/>
        <v>10</v>
      </c>
      <c r="D314" s="152">
        <f t="shared" si="17"/>
        <v>10</v>
      </c>
      <c r="E314" s="152">
        <v>10</v>
      </c>
      <c r="F314" s="152"/>
      <c r="G314" s="152"/>
      <c r="H314" s="152">
        <f t="shared" si="18"/>
        <v>0</v>
      </c>
      <c r="I314" s="152"/>
      <c r="J314" s="152"/>
      <c r="K314" s="152"/>
      <c r="L314" s="152"/>
      <c r="M314" s="152"/>
    </row>
    <row r="315" ht="15" outlineLevel="2" spans="1:13">
      <c r="A315" s="157"/>
      <c r="B315" s="151" t="s">
        <v>2064</v>
      </c>
      <c r="C315" s="152">
        <f t="shared" si="16"/>
        <v>2</v>
      </c>
      <c r="D315" s="152">
        <f t="shared" si="17"/>
        <v>2</v>
      </c>
      <c r="E315" s="152">
        <v>2</v>
      </c>
      <c r="F315" s="152"/>
      <c r="G315" s="152"/>
      <c r="H315" s="152">
        <f t="shared" si="18"/>
        <v>0</v>
      </c>
      <c r="I315" s="152"/>
      <c r="J315" s="152"/>
      <c r="K315" s="152"/>
      <c r="L315" s="152"/>
      <c r="M315" s="152"/>
    </row>
    <row r="316" ht="15" outlineLevel="2" spans="1:13">
      <c r="A316" s="157"/>
      <c r="B316" s="151" t="s">
        <v>2065</v>
      </c>
      <c r="C316" s="152">
        <f t="shared" si="16"/>
        <v>5</v>
      </c>
      <c r="D316" s="152">
        <f t="shared" si="17"/>
        <v>5</v>
      </c>
      <c r="E316" s="152">
        <v>5</v>
      </c>
      <c r="F316" s="152"/>
      <c r="G316" s="152"/>
      <c r="H316" s="152">
        <f t="shared" si="18"/>
        <v>0</v>
      </c>
      <c r="I316" s="152"/>
      <c r="J316" s="152"/>
      <c r="K316" s="152"/>
      <c r="L316" s="152"/>
      <c r="M316" s="152"/>
    </row>
    <row r="317" ht="15" outlineLevel="2" spans="1:13">
      <c r="A317" s="157"/>
      <c r="B317" s="151" t="s">
        <v>1798</v>
      </c>
      <c r="C317" s="152">
        <f t="shared" si="16"/>
        <v>8</v>
      </c>
      <c r="D317" s="152">
        <f t="shared" si="17"/>
        <v>8</v>
      </c>
      <c r="E317" s="152">
        <v>8</v>
      </c>
      <c r="F317" s="152"/>
      <c r="G317" s="152"/>
      <c r="H317" s="152">
        <f t="shared" si="18"/>
        <v>0</v>
      </c>
      <c r="I317" s="152"/>
      <c r="J317" s="152"/>
      <c r="K317" s="152"/>
      <c r="L317" s="152"/>
      <c r="M317" s="152"/>
    </row>
    <row r="318" ht="15" outlineLevel="2" spans="1:13">
      <c r="A318" s="157"/>
      <c r="B318" s="151" t="s">
        <v>2066</v>
      </c>
      <c r="C318" s="152">
        <f t="shared" si="16"/>
        <v>2000</v>
      </c>
      <c r="D318" s="152">
        <f t="shared" si="17"/>
        <v>2000</v>
      </c>
      <c r="E318" s="152">
        <v>2000</v>
      </c>
      <c r="F318" s="152"/>
      <c r="G318" s="152"/>
      <c r="H318" s="152">
        <f t="shared" si="18"/>
        <v>0</v>
      </c>
      <c r="I318" s="152"/>
      <c r="J318" s="152"/>
      <c r="K318" s="152"/>
      <c r="L318" s="152"/>
      <c r="M318" s="152"/>
    </row>
    <row r="319" ht="15" outlineLevel="2" spans="1:13">
      <c r="A319" s="157"/>
      <c r="B319" s="151" t="s">
        <v>2067</v>
      </c>
      <c r="C319" s="152">
        <f t="shared" si="16"/>
        <v>5</v>
      </c>
      <c r="D319" s="152">
        <f t="shared" si="17"/>
        <v>5</v>
      </c>
      <c r="E319" s="152">
        <v>5</v>
      </c>
      <c r="F319" s="152"/>
      <c r="G319" s="152"/>
      <c r="H319" s="152">
        <f t="shared" si="18"/>
        <v>0</v>
      </c>
      <c r="I319" s="152"/>
      <c r="J319" s="152"/>
      <c r="K319" s="152"/>
      <c r="L319" s="152"/>
      <c r="M319" s="152"/>
    </row>
    <row r="320" ht="15" outlineLevel="2" spans="1:13">
      <c r="A320" s="157"/>
      <c r="B320" s="151" t="s">
        <v>2068</v>
      </c>
      <c r="C320" s="152">
        <f t="shared" si="16"/>
        <v>5</v>
      </c>
      <c r="D320" s="152">
        <f t="shared" si="17"/>
        <v>5</v>
      </c>
      <c r="E320" s="152">
        <v>5</v>
      </c>
      <c r="F320" s="152"/>
      <c r="G320" s="152"/>
      <c r="H320" s="152">
        <f t="shared" si="18"/>
        <v>0</v>
      </c>
      <c r="I320" s="152"/>
      <c r="J320" s="152"/>
      <c r="K320" s="152"/>
      <c r="L320" s="152"/>
      <c r="M320" s="152"/>
    </row>
    <row r="321" ht="15" outlineLevel="2" spans="1:13">
      <c r="A321" s="157"/>
      <c r="B321" s="151" t="s">
        <v>2069</v>
      </c>
      <c r="C321" s="152">
        <f t="shared" si="16"/>
        <v>2</v>
      </c>
      <c r="D321" s="152">
        <f t="shared" si="17"/>
        <v>2</v>
      </c>
      <c r="E321" s="152">
        <v>2</v>
      </c>
      <c r="F321" s="152"/>
      <c r="G321" s="152"/>
      <c r="H321" s="152">
        <f t="shared" si="18"/>
        <v>0</v>
      </c>
      <c r="I321" s="152"/>
      <c r="J321" s="152"/>
      <c r="K321" s="152"/>
      <c r="L321" s="152"/>
      <c r="M321" s="152"/>
    </row>
    <row r="322" ht="15" outlineLevel="2" spans="1:13">
      <c r="A322" s="157"/>
      <c r="B322" s="151" t="s">
        <v>2070</v>
      </c>
      <c r="C322" s="152">
        <f t="shared" si="16"/>
        <v>3</v>
      </c>
      <c r="D322" s="152">
        <f t="shared" si="17"/>
        <v>3</v>
      </c>
      <c r="E322" s="152">
        <v>3</v>
      </c>
      <c r="F322" s="152"/>
      <c r="G322" s="152"/>
      <c r="H322" s="152">
        <f t="shared" si="18"/>
        <v>0</v>
      </c>
      <c r="I322" s="152"/>
      <c r="J322" s="152"/>
      <c r="K322" s="152"/>
      <c r="L322" s="152"/>
      <c r="M322" s="152"/>
    </row>
    <row r="323" ht="15" outlineLevel="2" spans="1:13">
      <c r="A323" s="157"/>
      <c r="B323" s="151" t="s">
        <v>2071</v>
      </c>
      <c r="C323" s="152">
        <f t="shared" si="16"/>
        <v>10</v>
      </c>
      <c r="D323" s="152">
        <f t="shared" si="17"/>
        <v>10</v>
      </c>
      <c r="E323" s="152">
        <v>10</v>
      </c>
      <c r="F323" s="152"/>
      <c r="G323" s="152"/>
      <c r="H323" s="152">
        <f t="shared" si="18"/>
        <v>0</v>
      </c>
      <c r="I323" s="152"/>
      <c r="J323" s="152"/>
      <c r="K323" s="152"/>
      <c r="L323" s="152"/>
      <c r="M323" s="152"/>
    </row>
    <row r="324" ht="15" outlineLevel="1" spans="1:13">
      <c r="A324" s="143" t="s">
        <v>1314</v>
      </c>
      <c r="B324" s="149" t="s">
        <v>2072</v>
      </c>
      <c r="C324" s="150">
        <f t="shared" si="16"/>
        <v>53</v>
      </c>
      <c r="D324" s="150">
        <f t="shared" si="17"/>
        <v>53</v>
      </c>
      <c r="E324" s="150">
        <v>53</v>
      </c>
      <c r="F324" s="150"/>
      <c r="G324" s="150"/>
      <c r="H324" s="150">
        <f t="shared" si="18"/>
        <v>0</v>
      </c>
      <c r="I324" s="150"/>
      <c r="J324" s="150"/>
      <c r="K324" s="150"/>
      <c r="L324" s="150"/>
      <c r="M324" s="150"/>
    </row>
    <row r="325" ht="15" outlineLevel="2" spans="1:13">
      <c r="A325" s="157"/>
      <c r="B325" s="151" t="s">
        <v>2073</v>
      </c>
      <c r="C325" s="152">
        <f t="shared" si="16"/>
        <v>15</v>
      </c>
      <c r="D325" s="152">
        <f t="shared" si="17"/>
        <v>15</v>
      </c>
      <c r="E325" s="152">
        <v>15</v>
      </c>
      <c r="F325" s="152"/>
      <c r="G325" s="152"/>
      <c r="H325" s="152">
        <f t="shared" si="18"/>
        <v>0</v>
      </c>
      <c r="I325" s="152"/>
      <c r="J325" s="152"/>
      <c r="K325" s="152"/>
      <c r="L325" s="152"/>
      <c r="M325" s="152"/>
    </row>
    <row r="326" ht="15" outlineLevel="2" spans="1:13">
      <c r="A326" s="157"/>
      <c r="B326" s="151" t="s">
        <v>2074</v>
      </c>
      <c r="C326" s="152">
        <f t="shared" si="16"/>
        <v>6</v>
      </c>
      <c r="D326" s="152">
        <f t="shared" si="17"/>
        <v>6</v>
      </c>
      <c r="E326" s="152">
        <v>6</v>
      </c>
      <c r="F326" s="152"/>
      <c r="G326" s="152"/>
      <c r="H326" s="152">
        <f t="shared" si="18"/>
        <v>0</v>
      </c>
      <c r="I326" s="152"/>
      <c r="J326" s="152"/>
      <c r="K326" s="152"/>
      <c r="L326" s="152"/>
      <c r="M326" s="152"/>
    </row>
    <row r="327" ht="15" outlineLevel="2" spans="1:13">
      <c r="A327" s="157"/>
      <c r="B327" s="151" t="s">
        <v>2075</v>
      </c>
      <c r="C327" s="152">
        <f t="shared" si="16"/>
        <v>2</v>
      </c>
      <c r="D327" s="152">
        <f t="shared" si="17"/>
        <v>2</v>
      </c>
      <c r="E327" s="152">
        <v>2</v>
      </c>
      <c r="F327" s="152"/>
      <c r="G327" s="152"/>
      <c r="H327" s="152">
        <f t="shared" si="18"/>
        <v>0</v>
      </c>
      <c r="I327" s="152"/>
      <c r="J327" s="152"/>
      <c r="K327" s="152"/>
      <c r="L327" s="152"/>
      <c r="M327" s="152"/>
    </row>
    <row r="328" ht="15" outlineLevel="2" spans="1:13">
      <c r="A328" s="157"/>
      <c r="B328" s="151" t="s">
        <v>2076</v>
      </c>
      <c r="C328" s="152">
        <f t="shared" si="16"/>
        <v>20</v>
      </c>
      <c r="D328" s="152">
        <f t="shared" si="17"/>
        <v>20</v>
      </c>
      <c r="E328" s="152">
        <v>20</v>
      </c>
      <c r="F328" s="152"/>
      <c r="G328" s="152"/>
      <c r="H328" s="152">
        <f t="shared" si="18"/>
        <v>0</v>
      </c>
      <c r="I328" s="152"/>
      <c r="J328" s="152"/>
      <c r="K328" s="152"/>
      <c r="L328" s="152"/>
      <c r="M328" s="152"/>
    </row>
    <row r="329" ht="15" outlineLevel="2" spans="1:13">
      <c r="A329" s="157"/>
      <c r="B329" s="151" t="s">
        <v>2077</v>
      </c>
      <c r="C329" s="152">
        <f t="shared" si="16"/>
        <v>10</v>
      </c>
      <c r="D329" s="152">
        <f t="shared" si="17"/>
        <v>10</v>
      </c>
      <c r="E329" s="152">
        <v>10</v>
      </c>
      <c r="F329" s="152"/>
      <c r="G329" s="152"/>
      <c r="H329" s="152">
        <f t="shared" si="18"/>
        <v>0</v>
      </c>
      <c r="I329" s="152"/>
      <c r="J329" s="152"/>
      <c r="K329" s="152"/>
      <c r="L329" s="152"/>
      <c r="M329" s="152"/>
    </row>
    <row r="330" ht="15" outlineLevel="1" spans="1:13">
      <c r="A330" s="143" t="s">
        <v>1316</v>
      </c>
      <c r="B330" s="149" t="s">
        <v>2078</v>
      </c>
      <c r="C330" s="150">
        <f t="shared" ref="C330:C393" si="19">H330+G330+D330</f>
        <v>346</v>
      </c>
      <c r="D330" s="150">
        <f t="shared" ref="D330:D358" si="20">F330+E330</f>
        <v>346</v>
      </c>
      <c r="E330" s="150">
        <v>346</v>
      </c>
      <c r="F330" s="150"/>
      <c r="G330" s="150"/>
      <c r="H330" s="150">
        <f t="shared" ref="H330:H393" si="21">SUM(I330:M330)</f>
        <v>0</v>
      </c>
      <c r="I330" s="150"/>
      <c r="J330" s="150"/>
      <c r="K330" s="150"/>
      <c r="L330" s="150"/>
      <c r="M330" s="150"/>
    </row>
    <row r="331" ht="15" outlineLevel="2" spans="1:13">
      <c r="A331" s="157"/>
      <c r="B331" s="151" t="s">
        <v>2079</v>
      </c>
      <c r="C331" s="152">
        <f t="shared" si="19"/>
        <v>10</v>
      </c>
      <c r="D331" s="152">
        <f t="shared" si="20"/>
        <v>10</v>
      </c>
      <c r="E331" s="152">
        <v>10</v>
      </c>
      <c r="F331" s="152"/>
      <c r="G331" s="152"/>
      <c r="H331" s="152">
        <f t="shared" si="21"/>
        <v>0</v>
      </c>
      <c r="I331" s="152"/>
      <c r="J331" s="152"/>
      <c r="K331" s="152"/>
      <c r="L331" s="152"/>
      <c r="M331" s="152"/>
    </row>
    <row r="332" ht="15" outlineLevel="2" spans="1:13">
      <c r="A332" s="157"/>
      <c r="B332" s="151" t="s">
        <v>2080</v>
      </c>
      <c r="C332" s="152">
        <f t="shared" si="19"/>
        <v>6</v>
      </c>
      <c r="D332" s="152">
        <f t="shared" si="20"/>
        <v>6</v>
      </c>
      <c r="E332" s="152">
        <v>6</v>
      </c>
      <c r="F332" s="152"/>
      <c r="G332" s="152"/>
      <c r="H332" s="152">
        <f t="shared" si="21"/>
        <v>0</v>
      </c>
      <c r="I332" s="152"/>
      <c r="J332" s="152"/>
      <c r="K332" s="152"/>
      <c r="L332" s="152"/>
      <c r="M332" s="152"/>
    </row>
    <row r="333" ht="15" outlineLevel="2" spans="1:13">
      <c r="A333" s="157"/>
      <c r="B333" s="151" t="s">
        <v>2081</v>
      </c>
      <c r="C333" s="152">
        <f t="shared" si="19"/>
        <v>300</v>
      </c>
      <c r="D333" s="152">
        <f t="shared" si="20"/>
        <v>300</v>
      </c>
      <c r="E333" s="152">
        <v>300</v>
      </c>
      <c r="F333" s="152"/>
      <c r="G333" s="152"/>
      <c r="H333" s="152">
        <f t="shared" si="21"/>
        <v>0</v>
      </c>
      <c r="I333" s="152"/>
      <c r="J333" s="152"/>
      <c r="K333" s="152"/>
      <c r="L333" s="152"/>
      <c r="M333" s="152"/>
    </row>
    <row r="334" ht="15" outlineLevel="2" spans="1:13">
      <c r="A334" s="157"/>
      <c r="B334" s="151" t="s">
        <v>2076</v>
      </c>
      <c r="C334" s="152">
        <f t="shared" si="19"/>
        <v>30</v>
      </c>
      <c r="D334" s="152">
        <f t="shared" si="20"/>
        <v>30</v>
      </c>
      <c r="E334" s="152">
        <v>30</v>
      </c>
      <c r="F334" s="152"/>
      <c r="G334" s="152"/>
      <c r="H334" s="152">
        <f t="shared" si="21"/>
        <v>0</v>
      </c>
      <c r="I334" s="152"/>
      <c r="J334" s="152"/>
      <c r="K334" s="152"/>
      <c r="L334" s="152"/>
      <c r="M334" s="152"/>
    </row>
    <row r="335" ht="15" outlineLevel="1" spans="1:13">
      <c r="A335" s="143" t="s">
        <v>1318</v>
      </c>
      <c r="B335" s="149" t="s">
        <v>2082</v>
      </c>
      <c r="C335" s="150">
        <f t="shared" si="19"/>
        <v>307</v>
      </c>
      <c r="D335" s="150">
        <f t="shared" si="20"/>
        <v>307</v>
      </c>
      <c r="E335" s="150">
        <v>307</v>
      </c>
      <c r="F335" s="150"/>
      <c r="G335" s="150"/>
      <c r="H335" s="150">
        <f t="shared" si="21"/>
        <v>0</v>
      </c>
      <c r="I335" s="150"/>
      <c r="J335" s="150"/>
      <c r="K335" s="150"/>
      <c r="L335" s="150"/>
      <c r="M335" s="150"/>
    </row>
    <row r="336" ht="15" outlineLevel="2" spans="1:13">
      <c r="A336" s="157"/>
      <c r="B336" s="151" t="s">
        <v>2083</v>
      </c>
      <c r="C336" s="152">
        <f t="shared" si="19"/>
        <v>3</v>
      </c>
      <c r="D336" s="152">
        <f t="shared" si="20"/>
        <v>3</v>
      </c>
      <c r="E336" s="152">
        <v>3</v>
      </c>
      <c r="F336" s="152"/>
      <c r="G336" s="152"/>
      <c r="H336" s="152">
        <f t="shared" si="21"/>
        <v>0</v>
      </c>
      <c r="I336" s="152"/>
      <c r="J336" s="152"/>
      <c r="K336" s="152"/>
      <c r="L336" s="152"/>
      <c r="M336" s="152"/>
    </row>
    <row r="337" ht="15" outlineLevel="2" spans="1:13">
      <c r="A337" s="157"/>
      <c r="B337" s="151" t="s">
        <v>1884</v>
      </c>
      <c r="C337" s="152">
        <f t="shared" si="19"/>
        <v>12</v>
      </c>
      <c r="D337" s="152">
        <f t="shared" si="20"/>
        <v>12</v>
      </c>
      <c r="E337" s="152">
        <v>12</v>
      </c>
      <c r="F337" s="152"/>
      <c r="G337" s="152"/>
      <c r="H337" s="152">
        <f t="shared" si="21"/>
        <v>0</v>
      </c>
      <c r="I337" s="152"/>
      <c r="J337" s="152"/>
      <c r="K337" s="152"/>
      <c r="L337" s="152"/>
      <c r="M337" s="152"/>
    </row>
    <row r="338" ht="15" outlineLevel="2" spans="1:13">
      <c r="A338" s="157"/>
      <c r="B338" s="151" t="s">
        <v>2084</v>
      </c>
      <c r="C338" s="152">
        <f t="shared" si="19"/>
        <v>10</v>
      </c>
      <c r="D338" s="152">
        <f t="shared" si="20"/>
        <v>10</v>
      </c>
      <c r="E338" s="152">
        <v>10</v>
      </c>
      <c r="F338" s="152"/>
      <c r="G338" s="152"/>
      <c r="H338" s="152">
        <f t="shared" si="21"/>
        <v>0</v>
      </c>
      <c r="I338" s="152"/>
      <c r="J338" s="152"/>
      <c r="K338" s="152"/>
      <c r="L338" s="152"/>
      <c r="M338" s="152"/>
    </row>
    <row r="339" ht="15" outlineLevel="2" spans="1:13">
      <c r="A339" s="157"/>
      <c r="B339" s="151" t="s">
        <v>2085</v>
      </c>
      <c r="C339" s="152">
        <f t="shared" si="19"/>
        <v>15</v>
      </c>
      <c r="D339" s="152">
        <f t="shared" si="20"/>
        <v>15</v>
      </c>
      <c r="E339" s="152">
        <v>15</v>
      </c>
      <c r="F339" s="152"/>
      <c r="G339" s="152"/>
      <c r="H339" s="152">
        <f t="shared" si="21"/>
        <v>0</v>
      </c>
      <c r="I339" s="152"/>
      <c r="J339" s="152"/>
      <c r="K339" s="152"/>
      <c r="L339" s="152"/>
      <c r="M339" s="152"/>
    </row>
    <row r="340" ht="15" outlineLevel="2" spans="1:13">
      <c r="A340" s="157"/>
      <c r="B340" s="151" t="s">
        <v>2086</v>
      </c>
      <c r="C340" s="152">
        <f t="shared" si="19"/>
        <v>40</v>
      </c>
      <c r="D340" s="152">
        <f t="shared" si="20"/>
        <v>40</v>
      </c>
      <c r="E340" s="152">
        <v>40</v>
      </c>
      <c r="F340" s="152"/>
      <c r="G340" s="152"/>
      <c r="H340" s="152">
        <f t="shared" si="21"/>
        <v>0</v>
      </c>
      <c r="I340" s="152"/>
      <c r="J340" s="152"/>
      <c r="K340" s="152"/>
      <c r="L340" s="152"/>
      <c r="M340" s="152"/>
    </row>
    <row r="341" ht="15" outlineLevel="2" spans="1:13">
      <c r="A341" s="157"/>
      <c r="B341" s="151" t="s">
        <v>2087</v>
      </c>
      <c r="C341" s="152">
        <f t="shared" si="19"/>
        <v>45</v>
      </c>
      <c r="D341" s="152">
        <f t="shared" si="20"/>
        <v>45</v>
      </c>
      <c r="E341" s="152">
        <v>45</v>
      </c>
      <c r="F341" s="152"/>
      <c r="G341" s="152"/>
      <c r="H341" s="152">
        <f t="shared" si="21"/>
        <v>0</v>
      </c>
      <c r="I341" s="152"/>
      <c r="J341" s="152"/>
      <c r="K341" s="152"/>
      <c r="L341" s="152"/>
      <c r="M341" s="152"/>
    </row>
    <row r="342" ht="15" outlineLevel="2" spans="1:13">
      <c r="A342" s="157"/>
      <c r="B342" s="151" t="s">
        <v>2088</v>
      </c>
      <c r="C342" s="152">
        <f t="shared" si="19"/>
        <v>5</v>
      </c>
      <c r="D342" s="152">
        <f t="shared" si="20"/>
        <v>5</v>
      </c>
      <c r="E342" s="152">
        <v>5</v>
      </c>
      <c r="F342" s="152"/>
      <c r="G342" s="152"/>
      <c r="H342" s="152">
        <f t="shared" si="21"/>
        <v>0</v>
      </c>
      <c r="I342" s="152"/>
      <c r="J342" s="152"/>
      <c r="K342" s="152"/>
      <c r="L342" s="152"/>
      <c r="M342" s="152"/>
    </row>
    <row r="343" ht="15" outlineLevel="2" spans="1:13">
      <c r="A343" s="157"/>
      <c r="B343" s="151" t="s">
        <v>2089</v>
      </c>
      <c r="C343" s="152">
        <f t="shared" si="19"/>
        <v>40</v>
      </c>
      <c r="D343" s="152">
        <f t="shared" si="20"/>
        <v>40</v>
      </c>
      <c r="E343" s="152">
        <v>40</v>
      </c>
      <c r="F343" s="152"/>
      <c r="G343" s="152"/>
      <c r="H343" s="152">
        <f t="shared" si="21"/>
        <v>0</v>
      </c>
      <c r="I343" s="152"/>
      <c r="J343" s="152"/>
      <c r="K343" s="152"/>
      <c r="L343" s="152"/>
      <c r="M343" s="152"/>
    </row>
    <row r="344" ht="15" outlineLevel="2" spans="1:13">
      <c r="A344" s="157"/>
      <c r="B344" s="151" t="s">
        <v>2090</v>
      </c>
      <c r="C344" s="152">
        <f t="shared" si="19"/>
        <v>80</v>
      </c>
      <c r="D344" s="152">
        <f t="shared" si="20"/>
        <v>80</v>
      </c>
      <c r="E344" s="152">
        <v>80</v>
      </c>
      <c r="F344" s="152"/>
      <c r="G344" s="152"/>
      <c r="H344" s="152">
        <f t="shared" si="21"/>
        <v>0</v>
      </c>
      <c r="I344" s="152"/>
      <c r="J344" s="152"/>
      <c r="K344" s="152"/>
      <c r="L344" s="152"/>
      <c r="M344" s="152"/>
    </row>
    <row r="345" ht="15" outlineLevel="2" spans="1:13">
      <c r="A345" s="157"/>
      <c r="B345" s="151" t="s">
        <v>2091</v>
      </c>
      <c r="C345" s="152">
        <f t="shared" si="19"/>
        <v>12</v>
      </c>
      <c r="D345" s="152">
        <f t="shared" si="20"/>
        <v>12</v>
      </c>
      <c r="E345" s="152">
        <v>12</v>
      </c>
      <c r="F345" s="152"/>
      <c r="G345" s="152"/>
      <c r="H345" s="152">
        <f t="shared" si="21"/>
        <v>0</v>
      </c>
      <c r="I345" s="152"/>
      <c r="J345" s="152"/>
      <c r="K345" s="152"/>
      <c r="L345" s="152"/>
      <c r="M345" s="152"/>
    </row>
    <row r="346" ht="15" outlineLevel="2" spans="1:13">
      <c r="A346" s="157"/>
      <c r="B346" s="151" t="s">
        <v>2092</v>
      </c>
      <c r="C346" s="152">
        <f t="shared" si="19"/>
        <v>15</v>
      </c>
      <c r="D346" s="152">
        <f t="shared" si="20"/>
        <v>15</v>
      </c>
      <c r="E346" s="152">
        <v>15</v>
      </c>
      <c r="F346" s="152"/>
      <c r="G346" s="152"/>
      <c r="H346" s="152">
        <f t="shared" si="21"/>
        <v>0</v>
      </c>
      <c r="I346" s="152"/>
      <c r="J346" s="152"/>
      <c r="K346" s="152"/>
      <c r="L346" s="152"/>
      <c r="M346" s="152"/>
    </row>
    <row r="347" ht="15" outlineLevel="2" spans="1:13">
      <c r="A347" s="157"/>
      <c r="B347" s="151" t="s">
        <v>2093</v>
      </c>
      <c r="C347" s="152">
        <f t="shared" si="19"/>
        <v>30</v>
      </c>
      <c r="D347" s="152">
        <f t="shared" si="20"/>
        <v>30</v>
      </c>
      <c r="E347" s="152">
        <v>30</v>
      </c>
      <c r="F347" s="152"/>
      <c r="G347" s="152"/>
      <c r="H347" s="152">
        <f t="shared" si="21"/>
        <v>0</v>
      </c>
      <c r="I347" s="152"/>
      <c r="J347" s="152"/>
      <c r="K347" s="152"/>
      <c r="L347" s="152"/>
      <c r="M347" s="152"/>
    </row>
    <row r="348" ht="15" outlineLevel="1" spans="1:13">
      <c r="A348" s="143" t="s">
        <v>1320</v>
      </c>
      <c r="B348" s="149" t="s">
        <v>2094</v>
      </c>
      <c r="C348" s="150">
        <f t="shared" si="19"/>
        <v>34.2</v>
      </c>
      <c r="D348" s="150">
        <f t="shared" si="20"/>
        <v>34.2</v>
      </c>
      <c r="E348" s="150">
        <v>34.2</v>
      </c>
      <c r="F348" s="150"/>
      <c r="G348" s="150"/>
      <c r="H348" s="150">
        <f t="shared" si="21"/>
        <v>0</v>
      </c>
      <c r="I348" s="150"/>
      <c r="J348" s="150"/>
      <c r="K348" s="150"/>
      <c r="L348" s="150"/>
      <c r="M348" s="150"/>
    </row>
    <row r="349" ht="15" outlineLevel="2" spans="1:13">
      <c r="A349" s="157"/>
      <c r="B349" s="151" t="s">
        <v>2095</v>
      </c>
      <c r="C349" s="152">
        <f t="shared" si="19"/>
        <v>6</v>
      </c>
      <c r="D349" s="152">
        <f t="shared" si="20"/>
        <v>6</v>
      </c>
      <c r="E349" s="152">
        <v>6</v>
      </c>
      <c r="F349" s="152"/>
      <c r="G349" s="152"/>
      <c r="H349" s="152">
        <f t="shared" si="21"/>
        <v>0</v>
      </c>
      <c r="I349" s="152"/>
      <c r="J349" s="152"/>
      <c r="K349" s="152"/>
      <c r="L349" s="152"/>
      <c r="M349" s="152"/>
    </row>
    <row r="350" ht="15" outlineLevel="2" spans="1:13">
      <c r="A350" s="157"/>
      <c r="B350" s="151" t="s">
        <v>2096</v>
      </c>
      <c r="C350" s="152">
        <f t="shared" si="19"/>
        <v>8</v>
      </c>
      <c r="D350" s="152">
        <f t="shared" si="20"/>
        <v>8</v>
      </c>
      <c r="E350" s="152">
        <v>8</v>
      </c>
      <c r="F350" s="152"/>
      <c r="G350" s="152"/>
      <c r="H350" s="152">
        <f t="shared" si="21"/>
        <v>0</v>
      </c>
      <c r="I350" s="152"/>
      <c r="J350" s="152"/>
      <c r="K350" s="152"/>
      <c r="L350" s="152"/>
      <c r="M350" s="152"/>
    </row>
    <row r="351" ht="15" outlineLevel="2" spans="1:13">
      <c r="A351" s="157"/>
      <c r="B351" s="151" t="s">
        <v>2097</v>
      </c>
      <c r="C351" s="152">
        <f t="shared" si="19"/>
        <v>4.8</v>
      </c>
      <c r="D351" s="152">
        <f t="shared" si="20"/>
        <v>4.8</v>
      </c>
      <c r="E351" s="152">
        <v>4.8</v>
      </c>
      <c r="F351" s="152"/>
      <c r="G351" s="152"/>
      <c r="H351" s="152">
        <f t="shared" si="21"/>
        <v>0</v>
      </c>
      <c r="I351" s="152"/>
      <c r="J351" s="152"/>
      <c r="K351" s="152"/>
      <c r="L351" s="152"/>
      <c r="M351" s="152"/>
    </row>
    <row r="352" ht="15" outlineLevel="2" spans="1:13">
      <c r="A352" s="157"/>
      <c r="B352" s="151" t="s">
        <v>2098</v>
      </c>
      <c r="C352" s="152">
        <f t="shared" si="19"/>
        <v>9</v>
      </c>
      <c r="D352" s="152">
        <f t="shared" si="20"/>
        <v>9</v>
      </c>
      <c r="E352" s="152">
        <v>9</v>
      </c>
      <c r="F352" s="152"/>
      <c r="G352" s="152"/>
      <c r="H352" s="152">
        <f t="shared" si="21"/>
        <v>0</v>
      </c>
      <c r="I352" s="152"/>
      <c r="J352" s="152"/>
      <c r="K352" s="152"/>
      <c r="L352" s="152"/>
      <c r="M352" s="152"/>
    </row>
    <row r="353" ht="15" outlineLevel="2" spans="1:13">
      <c r="A353" s="157"/>
      <c r="B353" s="151" t="s">
        <v>2099</v>
      </c>
      <c r="C353" s="152">
        <f t="shared" si="19"/>
        <v>6.4</v>
      </c>
      <c r="D353" s="152">
        <f t="shared" si="20"/>
        <v>6.4</v>
      </c>
      <c r="E353" s="152">
        <v>6.4</v>
      </c>
      <c r="F353" s="152"/>
      <c r="G353" s="152"/>
      <c r="H353" s="152">
        <f t="shared" si="21"/>
        <v>0</v>
      </c>
      <c r="I353" s="152"/>
      <c r="J353" s="152"/>
      <c r="K353" s="152"/>
      <c r="L353" s="152"/>
      <c r="M353" s="152"/>
    </row>
    <row r="354" ht="15" outlineLevel="1" spans="1:13">
      <c r="A354" s="143" t="s">
        <v>1322</v>
      </c>
      <c r="B354" s="149" t="s">
        <v>2100</v>
      </c>
      <c r="C354" s="150">
        <f t="shared" si="19"/>
        <v>5325.8</v>
      </c>
      <c r="D354" s="150">
        <f t="shared" si="20"/>
        <v>1113</v>
      </c>
      <c r="E354" s="150">
        <v>1113</v>
      </c>
      <c r="F354" s="150"/>
      <c r="G354" s="150"/>
      <c r="H354" s="150">
        <f t="shared" si="21"/>
        <v>4212.8</v>
      </c>
      <c r="I354" s="150">
        <v>4212.8</v>
      </c>
      <c r="J354" s="150"/>
      <c r="K354" s="150"/>
      <c r="L354" s="150"/>
      <c r="M354" s="150"/>
    </row>
    <row r="355" ht="15" outlineLevel="2" spans="1:13">
      <c r="A355" s="157"/>
      <c r="B355" s="151" t="s">
        <v>2101</v>
      </c>
      <c r="C355" s="152">
        <f t="shared" si="19"/>
        <v>3</v>
      </c>
      <c r="D355" s="152">
        <f t="shared" si="20"/>
        <v>3</v>
      </c>
      <c r="E355" s="152">
        <v>3</v>
      </c>
      <c r="F355" s="152"/>
      <c r="G355" s="152"/>
      <c r="H355" s="152">
        <f t="shared" si="21"/>
        <v>0</v>
      </c>
      <c r="I355" s="152"/>
      <c r="J355" s="152"/>
      <c r="K355" s="152"/>
      <c r="L355" s="152"/>
      <c r="M355" s="152"/>
    </row>
    <row r="356" ht="15" outlineLevel="2" spans="1:13">
      <c r="A356" s="157"/>
      <c r="B356" s="151" t="s">
        <v>2102</v>
      </c>
      <c r="C356" s="152">
        <f t="shared" si="19"/>
        <v>3963.8</v>
      </c>
      <c r="D356" s="152">
        <f t="shared" si="20"/>
        <v>710</v>
      </c>
      <c r="E356" s="152">
        <v>710</v>
      </c>
      <c r="F356" s="152"/>
      <c r="G356" s="152"/>
      <c r="H356" s="152">
        <f t="shared" si="21"/>
        <v>3253.8</v>
      </c>
      <c r="I356" s="152">
        <v>3253.8</v>
      </c>
      <c r="J356" s="152"/>
      <c r="K356" s="152"/>
      <c r="L356" s="152"/>
      <c r="M356" s="152"/>
    </row>
    <row r="357" ht="15" outlineLevel="2" spans="1:13">
      <c r="A357" s="157"/>
      <c r="B357" s="151" t="s">
        <v>2103</v>
      </c>
      <c r="C357" s="152">
        <f t="shared" si="19"/>
        <v>1359</v>
      </c>
      <c r="D357" s="152">
        <f t="shared" si="20"/>
        <v>400</v>
      </c>
      <c r="E357" s="152">
        <v>400</v>
      </c>
      <c r="F357" s="152"/>
      <c r="G357" s="152"/>
      <c r="H357" s="152">
        <f t="shared" si="21"/>
        <v>959</v>
      </c>
      <c r="I357" s="152">
        <v>959</v>
      </c>
      <c r="J357" s="152"/>
      <c r="K357" s="152"/>
      <c r="L357" s="152"/>
      <c r="M357" s="152"/>
    </row>
    <row r="358" ht="15" outlineLevel="1" spans="1:13">
      <c r="A358" s="143" t="s">
        <v>1324</v>
      </c>
      <c r="B358" s="149" t="s">
        <v>2104</v>
      </c>
      <c r="C358" s="150">
        <f t="shared" si="19"/>
        <v>4162.264965</v>
      </c>
      <c r="D358" s="150">
        <f t="shared" si="20"/>
        <v>94.22</v>
      </c>
      <c r="E358" s="150">
        <v>94.22</v>
      </c>
      <c r="F358" s="150"/>
      <c r="G358" s="150"/>
      <c r="H358" s="150">
        <f t="shared" si="21"/>
        <v>4068.044965</v>
      </c>
      <c r="I358" s="150">
        <v>4068.044965</v>
      </c>
      <c r="J358" s="150"/>
      <c r="K358" s="150"/>
      <c r="L358" s="150"/>
      <c r="M358" s="150"/>
    </row>
    <row r="359" ht="15" outlineLevel="2" spans="1:13">
      <c r="A359" s="157"/>
      <c r="B359" s="151" t="s">
        <v>2105</v>
      </c>
      <c r="C359" s="152">
        <f t="shared" si="19"/>
        <v>900</v>
      </c>
      <c r="D359" s="152"/>
      <c r="E359" s="152"/>
      <c r="F359" s="152"/>
      <c r="G359" s="152"/>
      <c r="H359" s="152">
        <f t="shared" si="21"/>
        <v>900</v>
      </c>
      <c r="I359" s="152">
        <v>900</v>
      </c>
      <c r="J359" s="152"/>
      <c r="K359" s="152"/>
      <c r="L359" s="152"/>
      <c r="M359" s="152"/>
    </row>
    <row r="360" ht="15" outlineLevel="2" spans="1:13">
      <c r="A360" s="157"/>
      <c r="B360" s="151" t="s">
        <v>2106</v>
      </c>
      <c r="C360" s="152">
        <f t="shared" si="19"/>
        <v>455</v>
      </c>
      <c r="D360" s="152"/>
      <c r="E360" s="152"/>
      <c r="F360" s="152"/>
      <c r="G360" s="152"/>
      <c r="H360" s="152">
        <f t="shared" si="21"/>
        <v>455</v>
      </c>
      <c r="I360" s="152">
        <v>455</v>
      </c>
      <c r="J360" s="152"/>
      <c r="K360" s="152"/>
      <c r="L360" s="152"/>
      <c r="M360" s="152"/>
    </row>
    <row r="361" ht="15" outlineLevel="2" spans="1:13">
      <c r="A361" s="157"/>
      <c r="B361" s="151" t="s">
        <v>2107</v>
      </c>
      <c r="C361" s="152">
        <f t="shared" si="19"/>
        <v>1002</v>
      </c>
      <c r="D361" s="152"/>
      <c r="E361" s="152"/>
      <c r="F361" s="152"/>
      <c r="G361" s="152"/>
      <c r="H361" s="152">
        <f t="shared" si="21"/>
        <v>1002</v>
      </c>
      <c r="I361" s="152">
        <v>1002</v>
      </c>
      <c r="J361" s="152"/>
      <c r="K361" s="152"/>
      <c r="L361" s="152"/>
      <c r="M361" s="152"/>
    </row>
    <row r="362" ht="15" outlineLevel="2" spans="1:13">
      <c r="A362" s="157"/>
      <c r="B362" s="151" t="s">
        <v>2108</v>
      </c>
      <c r="C362" s="152">
        <f t="shared" si="19"/>
        <v>1000</v>
      </c>
      <c r="D362" s="152"/>
      <c r="E362" s="152"/>
      <c r="F362" s="152"/>
      <c r="G362" s="152"/>
      <c r="H362" s="152">
        <f t="shared" si="21"/>
        <v>1000</v>
      </c>
      <c r="I362" s="152">
        <v>1000</v>
      </c>
      <c r="J362" s="152"/>
      <c r="K362" s="152"/>
      <c r="L362" s="152"/>
      <c r="M362" s="152"/>
    </row>
    <row r="363" ht="15" outlineLevel="2" spans="1:13">
      <c r="A363" s="157"/>
      <c r="B363" s="151" t="s">
        <v>2109</v>
      </c>
      <c r="C363" s="152">
        <f t="shared" si="19"/>
        <v>60</v>
      </c>
      <c r="D363" s="152"/>
      <c r="E363" s="152"/>
      <c r="F363" s="152"/>
      <c r="G363" s="152"/>
      <c r="H363" s="152">
        <f t="shared" si="21"/>
        <v>60</v>
      </c>
      <c r="I363" s="152">
        <v>60</v>
      </c>
      <c r="J363" s="152"/>
      <c r="K363" s="152"/>
      <c r="L363" s="152"/>
      <c r="M363" s="152"/>
    </row>
    <row r="364" ht="15" outlineLevel="2" spans="1:13">
      <c r="A364" s="157"/>
      <c r="B364" s="151" t="s">
        <v>2110</v>
      </c>
      <c r="C364" s="152">
        <f t="shared" si="19"/>
        <v>651.044965</v>
      </c>
      <c r="D364" s="152"/>
      <c r="E364" s="152"/>
      <c r="F364" s="152"/>
      <c r="G364" s="152"/>
      <c r="H364" s="152">
        <f t="shared" si="21"/>
        <v>651.044965</v>
      </c>
      <c r="I364" s="152">
        <v>651.044965</v>
      </c>
      <c r="J364" s="152"/>
      <c r="K364" s="152"/>
      <c r="L364" s="152"/>
      <c r="M364" s="152"/>
    </row>
    <row r="365" ht="15" outlineLevel="2" spans="1:13">
      <c r="A365" s="157"/>
      <c r="B365" s="151" t="s">
        <v>2111</v>
      </c>
      <c r="C365" s="152">
        <f t="shared" si="19"/>
        <v>30</v>
      </c>
      <c r="D365" s="152">
        <v>30</v>
      </c>
      <c r="E365" s="152">
        <v>30</v>
      </c>
      <c r="F365" s="152"/>
      <c r="G365" s="152"/>
      <c r="H365" s="152">
        <f t="shared" si="21"/>
        <v>0</v>
      </c>
      <c r="I365" s="152"/>
      <c r="J365" s="152"/>
      <c r="K365" s="152"/>
      <c r="L365" s="152"/>
      <c r="M365" s="152"/>
    </row>
    <row r="366" ht="15" outlineLevel="2" spans="1:13">
      <c r="A366" s="157"/>
      <c r="B366" s="151" t="s">
        <v>2112</v>
      </c>
      <c r="C366" s="152">
        <f t="shared" si="19"/>
        <v>64.22</v>
      </c>
      <c r="D366" s="152">
        <v>64.22</v>
      </c>
      <c r="E366" s="152">
        <v>64.22</v>
      </c>
      <c r="F366" s="152"/>
      <c r="G366" s="152"/>
      <c r="H366" s="152">
        <f t="shared" si="21"/>
        <v>0</v>
      </c>
      <c r="I366" s="152"/>
      <c r="J366" s="152"/>
      <c r="K366" s="152"/>
      <c r="L366" s="152"/>
      <c r="M366" s="152"/>
    </row>
    <row r="367" ht="15" outlineLevel="1" spans="1:13">
      <c r="A367" s="143" t="s">
        <v>1326</v>
      </c>
      <c r="B367" s="149" t="s">
        <v>2113</v>
      </c>
      <c r="C367" s="150">
        <f t="shared" si="19"/>
        <v>620.2</v>
      </c>
      <c r="D367" s="150">
        <v>620.2</v>
      </c>
      <c r="E367" s="150">
        <v>620.2</v>
      </c>
      <c r="F367" s="150"/>
      <c r="G367" s="150"/>
      <c r="H367" s="150">
        <f t="shared" si="21"/>
        <v>0</v>
      </c>
      <c r="I367" s="150"/>
      <c r="J367" s="150"/>
      <c r="K367" s="150"/>
      <c r="L367" s="150"/>
      <c r="M367" s="150"/>
    </row>
    <row r="368" ht="15" outlineLevel="2" spans="1:13">
      <c r="A368" s="157"/>
      <c r="B368" s="151" t="s">
        <v>2114</v>
      </c>
      <c r="C368" s="152">
        <f t="shared" si="19"/>
        <v>15</v>
      </c>
      <c r="D368" s="152">
        <v>15</v>
      </c>
      <c r="E368" s="152">
        <v>15</v>
      </c>
      <c r="F368" s="152"/>
      <c r="G368" s="152"/>
      <c r="H368" s="152">
        <f t="shared" si="21"/>
        <v>0</v>
      </c>
      <c r="I368" s="152"/>
      <c r="J368" s="152"/>
      <c r="K368" s="152"/>
      <c r="L368" s="152"/>
      <c r="M368" s="152"/>
    </row>
    <row r="369" ht="15" outlineLevel="2" spans="1:13">
      <c r="A369" s="157"/>
      <c r="B369" s="151" t="s">
        <v>2115</v>
      </c>
      <c r="C369" s="152">
        <f t="shared" si="19"/>
        <v>15</v>
      </c>
      <c r="D369" s="152">
        <v>15</v>
      </c>
      <c r="E369" s="152">
        <v>15</v>
      </c>
      <c r="F369" s="152"/>
      <c r="G369" s="152"/>
      <c r="H369" s="152">
        <f t="shared" si="21"/>
        <v>0</v>
      </c>
      <c r="I369" s="152"/>
      <c r="J369" s="152"/>
      <c r="K369" s="152"/>
      <c r="L369" s="152"/>
      <c r="M369" s="152"/>
    </row>
    <row r="370" ht="15" outlineLevel="2" spans="1:13">
      <c r="A370" s="157"/>
      <c r="B370" s="151" t="s">
        <v>2116</v>
      </c>
      <c r="C370" s="152">
        <f t="shared" si="19"/>
        <v>10</v>
      </c>
      <c r="D370" s="152">
        <v>10</v>
      </c>
      <c r="E370" s="152">
        <v>10</v>
      </c>
      <c r="F370" s="152"/>
      <c r="G370" s="152"/>
      <c r="H370" s="152">
        <f t="shared" si="21"/>
        <v>0</v>
      </c>
      <c r="I370" s="152"/>
      <c r="J370" s="152"/>
      <c r="K370" s="152"/>
      <c r="L370" s="152"/>
      <c r="M370" s="152"/>
    </row>
    <row r="371" ht="15" outlineLevel="2" spans="1:13">
      <c r="A371" s="157"/>
      <c r="B371" s="151" t="s">
        <v>2117</v>
      </c>
      <c r="C371" s="152">
        <f t="shared" si="19"/>
        <v>15</v>
      </c>
      <c r="D371" s="152">
        <v>15</v>
      </c>
      <c r="E371" s="152">
        <v>15</v>
      </c>
      <c r="F371" s="152"/>
      <c r="G371" s="152"/>
      <c r="H371" s="152">
        <f t="shared" si="21"/>
        <v>0</v>
      </c>
      <c r="I371" s="152"/>
      <c r="J371" s="152"/>
      <c r="K371" s="152"/>
      <c r="L371" s="152"/>
      <c r="M371" s="152"/>
    </row>
    <row r="372" ht="15" outlineLevel="2" spans="1:13">
      <c r="A372" s="157"/>
      <c r="B372" s="151" t="s">
        <v>2118</v>
      </c>
      <c r="C372" s="152">
        <f t="shared" si="19"/>
        <v>60.2</v>
      </c>
      <c r="D372" s="152">
        <v>60.2</v>
      </c>
      <c r="E372" s="152">
        <v>60.2</v>
      </c>
      <c r="F372" s="152"/>
      <c r="G372" s="152"/>
      <c r="H372" s="152">
        <f t="shared" si="21"/>
        <v>0</v>
      </c>
      <c r="I372" s="152"/>
      <c r="J372" s="152"/>
      <c r="K372" s="152"/>
      <c r="L372" s="152"/>
      <c r="M372" s="152"/>
    </row>
    <row r="373" ht="15" outlineLevel="2" spans="1:13">
      <c r="A373" s="157"/>
      <c r="B373" s="151" t="s">
        <v>2119</v>
      </c>
      <c r="C373" s="152">
        <f t="shared" si="19"/>
        <v>200</v>
      </c>
      <c r="D373" s="152">
        <v>200</v>
      </c>
      <c r="E373" s="152">
        <v>200</v>
      </c>
      <c r="F373" s="152"/>
      <c r="G373" s="152"/>
      <c r="H373" s="152">
        <f t="shared" si="21"/>
        <v>0</v>
      </c>
      <c r="I373" s="152"/>
      <c r="J373" s="152"/>
      <c r="K373" s="152"/>
      <c r="L373" s="152"/>
      <c r="M373" s="152"/>
    </row>
    <row r="374" ht="15" outlineLevel="2" spans="1:13">
      <c r="A374" s="157"/>
      <c r="B374" s="151" t="s">
        <v>2120</v>
      </c>
      <c r="C374" s="152">
        <f t="shared" si="19"/>
        <v>235</v>
      </c>
      <c r="D374" s="152">
        <v>235</v>
      </c>
      <c r="E374" s="152">
        <v>235</v>
      </c>
      <c r="F374" s="152"/>
      <c r="G374" s="152"/>
      <c r="H374" s="152">
        <f t="shared" si="21"/>
        <v>0</v>
      </c>
      <c r="I374" s="152"/>
      <c r="J374" s="152"/>
      <c r="K374" s="152"/>
      <c r="L374" s="152"/>
      <c r="M374" s="152"/>
    </row>
    <row r="375" ht="15" outlineLevel="2" spans="1:13">
      <c r="A375" s="157"/>
      <c r="B375" s="151" t="s">
        <v>2121</v>
      </c>
      <c r="C375" s="152">
        <f t="shared" si="19"/>
        <v>70</v>
      </c>
      <c r="D375" s="152">
        <v>70</v>
      </c>
      <c r="E375" s="152">
        <v>70</v>
      </c>
      <c r="F375" s="152"/>
      <c r="G375" s="152"/>
      <c r="H375" s="152">
        <f t="shared" si="21"/>
        <v>0</v>
      </c>
      <c r="I375" s="152"/>
      <c r="J375" s="152"/>
      <c r="K375" s="152"/>
      <c r="L375" s="152"/>
      <c r="M375" s="152"/>
    </row>
    <row r="376" ht="15" outlineLevel="1" spans="1:13">
      <c r="A376" s="143" t="s">
        <v>1328</v>
      </c>
      <c r="B376" s="149" t="s">
        <v>2122</v>
      </c>
      <c r="C376" s="150">
        <f t="shared" si="19"/>
        <v>3132.5</v>
      </c>
      <c r="D376" s="150">
        <v>38</v>
      </c>
      <c r="E376" s="150">
        <v>38</v>
      </c>
      <c r="F376" s="150"/>
      <c r="G376" s="150"/>
      <c r="H376" s="150">
        <f t="shared" si="21"/>
        <v>3094.5</v>
      </c>
      <c r="I376" s="150">
        <v>3094.5</v>
      </c>
      <c r="J376" s="150"/>
      <c r="K376" s="150"/>
      <c r="L376" s="150"/>
      <c r="M376" s="150"/>
    </row>
    <row r="377" ht="15" outlineLevel="2" spans="1:13">
      <c r="A377" s="157"/>
      <c r="B377" s="151" t="s">
        <v>2123</v>
      </c>
      <c r="C377" s="152">
        <f t="shared" si="19"/>
        <v>6.5</v>
      </c>
      <c r="D377" s="152"/>
      <c r="E377" s="152"/>
      <c r="F377" s="152"/>
      <c r="G377" s="152"/>
      <c r="H377" s="152">
        <f t="shared" si="21"/>
        <v>6.5</v>
      </c>
      <c r="I377" s="152">
        <v>6.5</v>
      </c>
      <c r="J377" s="152"/>
      <c r="K377" s="152"/>
      <c r="L377" s="152"/>
      <c r="M377" s="152"/>
    </row>
    <row r="378" ht="15" outlineLevel="2" spans="1:13">
      <c r="A378" s="157"/>
      <c r="B378" s="151" t="s">
        <v>2124</v>
      </c>
      <c r="C378" s="152">
        <f t="shared" si="19"/>
        <v>30</v>
      </c>
      <c r="D378" s="152">
        <v>30</v>
      </c>
      <c r="E378" s="152">
        <v>30</v>
      </c>
      <c r="F378" s="152"/>
      <c r="G378" s="152"/>
      <c r="H378" s="152">
        <f t="shared" si="21"/>
        <v>0</v>
      </c>
      <c r="I378" s="152"/>
      <c r="J378" s="152"/>
      <c r="K378" s="152"/>
      <c r="L378" s="152"/>
      <c r="M378" s="152"/>
    </row>
    <row r="379" ht="15" outlineLevel="2" spans="1:13">
      <c r="A379" s="157"/>
      <c r="B379" s="151" t="s">
        <v>2125</v>
      </c>
      <c r="C379" s="152">
        <f t="shared" si="19"/>
        <v>428</v>
      </c>
      <c r="D379" s="152"/>
      <c r="E379" s="152"/>
      <c r="F379" s="152"/>
      <c r="G379" s="152"/>
      <c r="H379" s="152">
        <f t="shared" si="21"/>
        <v>428</v>
      </c>
      <c r="I379" s="152">
        <v>428</v>
      </c>
      <c r="J379" s="152"/>
      <c r="K379" s="152"/>
      <c r="L379" s="152"/>
      <c r="M379" s="152"/>
    </row>
    <row r="380" ht="15" outlineLevel="2" spans="1:13">
      <c r="A380" s="157"/>
      <c r="B380" s="151" t="s">
        <v>2126</v>
      </c>
      <c r="C380" s="152">
        <f t="shared" si="19"/>
        <v>2500</v>
      </c>
      <c r="D380" s="152"/>
      <c r="E380" s="152"/>
      <c r="F380" s="152"/>
      <c r="G380" s="152"/>
      <c r="H380" s="152">
        <f t="shared" si="21"/>
        <v>2500</v>
      </c>
      <c r="I380" s="152">
        <v>2500</v>
      </c>
      <c r="J380" s="152"/>
      <c r="K380" s="152"/>
      <c r="L380" s="152"/>
      <c r="M380" s="152"/>
    </row>
    <row r="381" ht="15" outlineLevel="2" spans="1:13">
      <c r="A381" s="157"/>
      <c r="B381" s="151" t="s">
        <v>2127</v>
      </c>
      <c r="C381" s="152">
        <f t="shared" si="19"/>
        <v>1</v>
      </c>
      <c r="D381" s="152">
        <v>1</v>
      </c>
      <c r="E381" s="152">
        <v>1</v>
      </c>
      <c r="F381" s="152"/>
      <c r="G381" s="152"/>
      <c r="H381" s="152">
        <f t="shared" si="21"/>
        <v>0</v>
      </c>
      <c r="I381" s="152"/>
      <c r="J381" s="152"/>
      <c r="K381" s="152"/>
      <c r="L381" s="152"/>
      <c r="M381" s="152"/>
    </row>
    <row r="382" ht="15" outlineLevel="2" spans="1:13">
      <c r="A382" s="157"/>
      <c r="B382" s="151" t="s">
        <v>1968</v>
      </c>
      <c r="C382" s="152">
        <f t="shared" si="19"/>
        <v>6</v>
      </c>
      <c r="D382" s="152">
        <v>6</v>
      </c>
      <c r="E382" s="152">
        <v>6</v>
      </c>
      <c r="F382" s="152"/>
      <c r="G382" s="152"/>
      <c r="H382" s="152">
        <f t="shared" si="21"/>
        <v>0</v>
      </c>
      <c r="I382" s="152"/>
      <c r="J382" s="152"/>
      <c r="K382" s="152"/>
      <c r="L382" s="152"/>
      <c r="M382" s="152"/>
    </row>
    <row r="383" ht="15" outlineLevel="2" spans="1:13">
      <c r="A383" s="157"/>
      <c r="B383" s="151" t="s">
        <v>2128</v>
      </c>
      <c r="C383" s="152">
        <f t="shared" si="19"/>
        <v>100</v>
      </c>
      <c r="D383" s="152"/>
      <c r="E383" s="152"/>
      <c r="F383" s="152"/>
      <c r="G383" s="152"/>
      <c r="H383" s="152">
        <f t="shared" si="21"/>
        <v>100</v>
      </c>
      <c r="I383" s="152">
        <v>100</v>
      </c>
      <c r="J383" s="152"/>
      <c r="K383" s="152"/>
      <c r="L383" s="152"/>
      <c r="M383" s="152"/>
    </row>
    <row r="384" ht="15" outlineLevel="2" spans="1:13">
      <c r="A384" s="157"/>
      <c r="B384" s="151" t="s">
        <v>2129</v>
      </c>
      <c r="C384" s="152">
        <f t="shared" si="19"/>
        <v>1</v>
      </c>
      <c r="D384" s="152">
        <v>1</v>
      </c>
      <c r="E384" s="152">
        <v>1</v>
      </c>
      <c r="F384" s="152"/>
      <c r="G384" s="152"/>
      <c r="H384" s="152">
        <f t="shared" si="21"/>
        <v>0</v>
      </c>
      <c r="I384" s="152"/>
      <c r="J384" s="152"/>
      <c r="K384" s="152"/>
      <c r="L384" s="152"/>
      <c r="M384" s="152"/>
    </row>
    <row r="385" ht="15" outlineLevel="2" spans="1:13">
      <c r="A385" s="157"/>
      <c r="B385" s="151" t="s">
        <v>2130</v>
      </c>
      <c r="C385" s="152">
        <f t="shared" si="19"/>
        <v>20</v>
      </c>
      <c r="D385" s="152"/>
      <c r="E385" s="152"/>
      <c r="F385" s="152"/>
      <c r="G385" s="152"/>
      <c r="H385" s="152">
        <f t="shared" si="21"/>
        <v>20</v>
      </c>
      <c r="I385" s="152">
        <v>20</v>
      </c>
      <c r="J385" s="152"/>
      <c r="K385" s="152"/>
      <c r="L385" s="152"/>
      <c r="M385" s="152"/>
    </row>
    <row r="386" ht="15" outlineLevel="2" spans="1:13">
      <c r="A386" s="157"/>
      <c r="B386" s="151" t="s">
        <v>2131</v>
      </c>
      <c r="C386" s="152">
        <f t="shared" si="19"/>
        <v>40</v>
      </c>
      <c r="D386" s="152"/>
      <c r="E386" s="152"/>
      <c r="F386" s="152"/>
      <c r="G386" s="152"/>
      <c r="H386" s="152">
        <f t="shared" si="21"/>
        <v>40</v>
      </c>
      <c r="I386" s="152">
        <v>40</v>
      </c>
      <c r="J386" s="152"/>
      <c r="K386" s="152"/>
      <c r="L386" s="152"/>
      <c r="M386" s="152"/>
    </row>
    <row r="387" ht="15" outlineLevel="1" spans="1:13">
      <c r="A387" s="143" t="s">
        <v>1330</v>
      </c>
      <c r="B387" s="149" t="s">
        <v>2132</v>
      </c>
      <c r="C387" s="150">
        <f t="shared" si="19"/>
        <v>634</v>
      </c>
      <c r="D387" s="150">
        <v>634</v>
      </c>
      <c r="E387" s="150">
        <v>634</v>
      </c>
      <c r="F387" s="150"/>
      <c r="G387" s="150"/>
      <c r="H387" s="150">
        <f t="shared" si="21"/>
        <v>0</v>
      </c>
      <c r="I387" s="150"/>
      <c r="J387" s="150"/>
      <c r="K387" s="150"/>
      <c r="L387" s="150"/>
      <c r="M387" s="150"/>
    </row>
    <row r="388" ht="15" outlineLevel="2" spans="1:13">
      <c r="A388" s="157"/>
      <c r="B388" s="151" t="s">
        <v>2133</v>
      </c>
      <c r="C388" s="152">
        <f t="shared" si="19"/>
        <v>50</v>
      </c>
      <c r="D388" s="152">
        <v>50</v>
      </c>
      <c r="E388" s="152">
        <v>50</v>
      </c>
      <c r="F388" s="152"/>
      <c r="G388" s="152"/>
      <c r="H388" s="152">
        <f t="shared" si="21"/>
        <v>0</v>
      </c>
      <c r="I388" s="152"/>
      <c r="J388" s="152"/>
      <c r="K388" s="152"/>
      <c r="L388" s="152"/>
      <c r="M388" s="152"/>
    </row>
    <row r="389" ht="15" outlineLevel="2" spans="1:13">
      <c r="A389" s="157"/>
      <c r="B389" s="151" t="s">
        <v>2134</v>
      </c>
      <c r="C389" s="152">
        <f t="shared" si="19"/>
        <v>25</v>
      </c>
      <c r="D389" s="152">
        <v>25</v>
      </c>
      <c r="E389" s="152">
        <v>25</v>
      </c>
      <c r="F389" s="152"/>
      <c r="G389" s="152"/>
      <c r="H389" s="152">
        <f t="shared" si="21"/>
        <v>0</v>
      </c>
      <c r="I389" s="152"/>
      <c r="J389" s="152"/>
      <c r="K389" s="152"/>
      <c r="L389" s="152"/>
      <c r="M389" s="152"/>
    </row>
    <row r="390" ht="15" outlineLevel="2" spans="1:13">
      <c r="A390" s="157"/>
      <c r="B390" s="151" t="s">
        <v>1968</v>
      </c>
      <c r="C390" s="152">
        <f t="shared" si="19"/>
        <v>6</v>
      </c>
      <c r="D390" s="152">
        <v>6</v>
      </c>
      <c r="E390" s="152">
        <v>6</v>
      </c>
      <c r="F390" s="152"/>
      <c r="G390" s="152"/>
      <c r="H390" s="152">
        <f t="shared" si="21"/>
        <v>0</v>
      </c>
      <c r="I390" s="152"/>
      <c r="J390" s="152"/>
      <c r="K390" s="152"/>
      <c r="L390" s="152"/>
      <c r="M390" s="152"/>
    </row>
    <row r="391" ht="15" outlineLevel="2" spans="1:13">
      <c r="A391" s="157"/>
      <c r="B391" s="151" t="s">
        <v>2135</v>
      </c>
      <c r="C391" s="152">
        <f t="shared" si="19"/>
        <v>18</v>
      </c>
      <c r="D391" s="152">
        <v>18</v>
      </c>
      <c r="E391" s="152">
        <v>18</v>
      </c>
      <c r="F391" s="152"/>
      <c r="G391" s="152"/>
      <c r="H391" s="152">
        <f t="shared" si="21"/>
        <v>0</v>
      </c>
      <c r="I391" s="152"/>
      <c r="J391" s="152"/>
      <c r="K391" s="152"/>
      <c r="L391" s="152"/>
      <c r="M391" s="152"/>
    </row>
    <row r="392" ht="15" outlineLevel="2" spans="1:13">
      <c r="A392" s="157"/>
      <c r="B392" s="151" t="s">
        <v>2136</v>
      </c>
      <c r="C392" s="152">
        <f t="shared" si="19"/>
        <v>40</v>
      </c>
      <c r="D392" s="152">
        <v>40</v>
      </c>
      <c r="E392" s="152">
        <v>40</v>
      </c>
      <c r="F392" s="152"/>
      <c r="G392" s="152"/>
      <c r="H392" s="152">
        <f t="shared" si="21"/>
        <v>0</v>
      </c>
      <c r="I392" s="152"/>
      <c r="J392" s="152"/>
      <c r="K392" s="152"/>
      <c r="L392" s="152"/>
      <c r="M392" s="152"/>
    </row>
    <row r="393" ht="15" outlineLevel="2" spans="1:13">
      <c r="A393" s="157"/>
      <c r="B393" s="151" t="s">
        <v>2137</v>
      </c>
      <c r="C393" s="152">
        <f t="shared" si="19"/>
        <v>5</v>
      </c>
      <c r="D393" s="152">
        <v>5</v>
      </c>
      <c r="E393" s="152">
        <v>5</v>
      </c>
      <c r="F393" s="152"/>
      <c r="G393" s="152"/>
      <c r="H393" s="152">
        <f t="shared" si="21"/>
        <v>0</v>
      </c>
      <c r="I393" s="152"/>
      <c r="J393" s="152"/>
      <c r="K393" s="152"/>
      <c r="L393" s="152"/>
      <c r="M393" s="152"/>
    </row>
    <row r="394" ht="15" outlineLevel="2" spans="1:13">
      <c r="A394" s="157"/>
      <c r="B394" s="151" t="s">
        <v>2138</v>
      </c>
      <c r="C394" s="152">
        <f t="shared" ref="C394:C458" si="22">H394+G394+D394</f>
        <v>230</v>
      </c>
      <c r="D394" s="152">
        <v>230</v>
      </c>
      <c r="E394" s="152">
        <v>230</v>
      </c>
      <c r="F394" s="152"/>
      <c r="G394" s="152"/>
      <c r="H394" s="152">
        <f t="shared" ref="H394:H458" si="23">SUM(I394:M394)</f>
        <v>0</v>
      </c>
      <c r="I394" s="152"/>
      <c r="J394" s="152"/>
      <c r="K394" s="152"/>
      <c r="L394" s="152"/>
      <c r="M394" s="152"/>
    </row>
    <row r="395" ht="15" outlineLevel="2" spans="1:13">
      <c r="A395" s="157"/>
      <c r="B395" s="151" t="s">
        <v>2139</v>
      </c>
      <c r="C395" s="152">
        <f t="shared" si="22"/>
        <v>80</v>
      </c>
      <c r="D395" s="152">
        <v>80</v>
      </c>
      <c r="E395" s="152">
        <v>80</v>
      </c>
      <c r="F395" s="152"/>
      <c r="G395" s="152"/>
      <c r="H395" s="152">
        <f t="shared" si="23"/>
        <v>0</v>
      </c>
      <c r="I395" s="152"/>
      <c r="J395" s="152"/>
      <c r="K395" s="152"/>
      <c r="L395" s="152"/>
      <c r="M395" s="152"/>
    </row>
    <row r="396" ht="15" outlineLevel="2" spans="1:13">
      <c r="A396" s="157"/>
      <c r="B396" s="151" t="s">
        <v>2140</v>
      </c>
      <c r="C396" s="152">
        <f t="shared" si="22"/>
        <v>180</v>
      </c>
      <c r="D396" s="152">
        <v>180</v>
      </c>
      <c r="E396" s="152">
        <v>180</v>
      </c>
      <c r="F396" s="152"/>
      <c r="G396" s="152"/>
      <c r="H396" s="152">
        <f t="shared" si="23"/>
        <v>0</v>
      </c>
      <c r="I396" s="152"/>
      <c r="J396" s="152"/>
      <c r="K396" s="152"/>
      <c r="L396" s="152"/>
      <c r="M396" s="152"/>
    </row>
    <row r="397" ht="15" outlineLevel="1" spans="1:13">
      <c r="A397" s="143" t="s">
        <v>1332</v>
      </c>
      <c r="B397" s="149" t="s">
        <v>2141</v>
      </c>
      <c r="C397" s="150">
        <f t="shared" si="22"/>
        <v>14432.5</v>
      </c>
      <c r="D397" s="150">
        <v>1692.32</v>
      </c>
      <c r="E397" s="150">
        <v>1692.32</v>
      </c>
      <c r="F397" s="150"/>
      <c r="G397" s="150"/>
      <c r="H397" s="150">
        <f t="shared" si="23"/>
        <v>12740.18</v>
      </c>
      <c r="I397" s="150">
        <v>12339.22</v>
      </c>
      <c r="J397" s="150"/>
      <c r="K397" s="150"/>
      <c r="L397" s="150"/>
      <c r="M397" s="150">
        <v>400.96</v>
      </c>
    </row>
    <row r="398" ht="15" outlineLevel="2" spans="1:13">
      <c r="A398" s="157"/>
      <c r="B398" s="151" t="s">
        <v>2142</v>
      </c>
      <c r="C398" s="152">
        <f t="shared" si="22"/>
        <v>4585</v>
      </c>
      <c r="D398" s="152">
        <v>500</v>
      </c>
      <c r="E398" s="152">
        <v>500</v>
      </c>
      <c r="F398" s="152"/>
      <c r="G398" s="152"/>
      <c r="H398" s="152">
        <f t="shared" si="23"/>
        <v>4085</v>
      </c>
      <c r="I398" s="152">
        <v>4085</v>
      </c>
      <c r="J398" s="152"/>
      <c r="K398" s="152"/>
      <c r="L398" s="152"/>
      <c r="M398" s="152"/>
    </row>
    <row r="399" ht="15" outlineLevel="2" spans="1:13">
      <c r="A399" s="157"/>
      <c r="B399" s="151" t="s">
        <v>2143</v>
      </c>
      <c r="C399" s="152">
        <f t="shared" si="22"/>
        <v>9222.5</v>
      </c>
      <c r="D399" s="152">
        <v>592.32</v>
      </c>
      <c r="E399" s="152">
        <v>592.32</v>
      </c>
      <c r="F399" s="152"/>
      <c r="G399" s="152"/>
      <c r="H399" s="152">
        <f t="shared" si="23"/>
        <v>8630.18</v>
      </c>
      <c r="I399" s="152">
        <v>8229.22</v>
      </c>
      <c r="J399" s="152"/>
      <c r="K399" s="152"/>
      <c r="L399" s="152"/>
      <c r="M399" s="152">
        <v>400.96</v>
      </c>
    </row>
    <row r="400" ht="15" outlineLevel="2" spans="1:13">
      <c r="A400" s="157"/>
      <c r="B400" s="151" t="s">
        <v>2144</v>
      </c>
      <c r="C400" s="152">
        <f t="shared" si="22"/>
        <v>580</v>
      </c>
      <c r="D400" s="152">
        <v>555</v>
      </c>
      <c r="E400" s="152">
        <v>555</v>
      </c>
      <c r="F400" s="152"/>
      <c r="G400" s="152"/>
      <c r="H400" s="152">
        <f t="shared" si="23"/>
        <v>25</v>
      </c>
      <c r="I400" s="152">
        <v>25</v>
      </c>
      <c r="J400" s="152"/>
      <c r="K400" s="152"/>
      <c r="L400" s="152"/>
      <c r="M400" s="152"/>
    </row>
    <row r="401" ht="15" outlineLevel="2" spans="1:13">
      <c r="A401" s="157"/>
      <c r="B401" s="151" t="s">
        <v>2145</v>
      </c>
      <c r="C401" s="152">
        <f t="shared" si="22"/>
        <v>40</v>
      </c>
      <c r="D401" s="152">
        <v>40</v>
      </c>
      <c r="E401" s="152">
        <v>40</v>
      </c>
      <c r="F401" s="152"/>
      <c r="G401" s="152"/>
      <c r="H401" s="152">
        <f t="shared" si="23"/>
        <v>0</v>
      </c>
      <c r="I401" s="152"/>
      <c r="J401" s="152"/>
      <c r="K401" s="152"/>
      <c r="L401" s="152"/>
      <c r="M401" s="152"/>
    </row>
    <row r="402" ht="15" outlineLevel="2" spans="1:13">
      <c r="A402" s="157"/>
      <c r="B402" s="151" t="s">
        <v>2146</v>
      </c>
      <c r="C402" s="152">
        <f t="shared" si="22"/>
        <v>5</v>
      </c>
      <c r="D402" s="152">
        <v>5</v>
      </c>
      <c r="E402" s="152">
        <v>5</v>
      </c>
      <c r="F402" s="152"/>
      <c r="G402" s="152"/>
      <c r="H402" s="152">
        <f t="shared" si="23"/>
        <v>0</v>
      </c>
      <c r="I402" s="152"/>
      <c r="J402" s="152"/>
      <c r="K402" s="152"/>
      <c r="L402" s="152"/>
      <c r="M402" s="152"/>
    </row>
    <row r="403" ht="15" outlineLevel="1" spans="1:13">
      <c r="A403" s="143" t="s">
        <v>1338</v>
      </c>
      <c r="B403" s="149" t="s">
        <v>2147</v>
      </c>
      <c r="C403" s="150">
        <f t="shared" si="22"/>
        <v>1084.36</v>
      </c>
      <c r="D403" s="150"/>
      <c r="E403" s="150"/>
      <c r="F403" s="150"/>
      <c r="G403" s="150"/>
      <c r="H403" s="150">
        <f t="shared" si="23"/>
        <v>1084.36</v>
      </c>
      <c r="I403" s="150">
        <v>1084.36</v>
      </c>
      <c r="J403" s="150"/>
      <c r="K403" s="150"/>
      <c r="L403" s="150"/>
      <c r="M403" s="150"/>
    </row>
    <row r="404" ht="15" outlineLevel="2" spans="1:13">
      <c r="A404" s="157"/>
      <c r="B404" s="151" t="s">
        <v>2148</v>
      </c>
      <c r="C404" s="152">
        <f t="shared" si="22"/>
        <v>167.96</v>
      </c>
      <c r="D404" s="152"/>
      <c r="E404" s="152"/>
      <c r="F404" s="152"/>
      <c r="G404" s="152"/>
      <c r="H404" s="152">
        <f t="shared" si="23"/>
        <v>167.96</v>
      </c>
      <c r="I404" s="152">
        <v>167.96</v>
      </c>
      <c r="J404" s="152"/>
      <c r="K404" s="152"/>
      <c r="L404" s="152"/>
      <c r="M404" s="152"/>
    </row>
    <row r="405" ht="15" outlineLevel="2" spans="1:13">
      <c r="A405" s="157"/>
      <c r="B405" s="151" t="s">
        <v>2149</v>
      </c>
      <c r="C405" s="152">
        <f t="shared" si="22"/>
        <v>126.4</v>
      </c>
      <c r="D405" s="152"/>
      <c r="E405" s="152"/>
      <c r="F405" s="152"/>
      <c r="G405" s="152"/>
      <c r="H405" s="152">
        <f t="shared" si="23"/>
        <v>126.4</v>
      </c>
      <c r="I405" s="152">
        <v>126.4</v>
      </c>
      <c r="J405" s="152"/>
      <c r="K405" s="152"/>
      <c r="L405" s="152"/>
      <c r="M405" s="152"/>
    </row>
    <row r="406" ht="15" outlineLevel="2" spans="1:13">
      <c r="A406" s="157"/>
      <c r="B406" s="151" t="s">
        <v>2150</v>
      </c>
      <c r="C406" s="152">
        <f t="shared" si="22"/>
        <v>790</v>
      </c>
      <c r="D406" s="152"/>
      <c r="E406" s="152"/>
      <c r="F406" s="152"/>
      <c r="G406" s="152"/>
      <c r="H406" s="152">
        <f t="shared" si="23"/>
        <v>790</v>
      </c>
      <c r="I406" s="152">
        <v>790</v>
      </c>
      <c r="J406" s="152"/>
      <c r="K406" s="152"/>
      <c r="L406" s="152"/>
      <c r="M406" s="152"/>
    </row>
    <row r="407" ht="15" outlineLevel="1" spans="1:13">
      <c r="A407" s="143" t="s">
        <v>1352</v>
      </c>
      <c r="B407" s="149" t="s">
        <v>2151</v>
      </c>
      <c r="C407" s="150">
        <f t="shared" si="22"/>
        <v>361.46</v>
      </c>
      <c r="D407" s="150"/>
      <c r="E407" s="150"/>
      <c r="F407" s="150"/>
      <c r="G407" s="150"/>
      <c r="H407" s="150">
        <f t="shared" si="23"/>
        <v>361.46</v>
      </c>
      <c r="I407" s="150">
        <v>361.46</v>
      </c>
      <c r="J407" s="150"/>
      <c r="K407" s="150"/>
      <c r="L407" s="150"/>
      <c r="M407" s="150"/>
    </row>
    <row r="408" ht="15" outlineLevel="2" spans="1:13">
      <c r="A408" s="157"/>
      <c r="B408" s="151" t="s">
        <v>2108</v>
      </c>
      <c r="C408" s="152">
        <f t="shared" si="22"/>
        <v>289.88</v>
      </c>
      <c r="D408" s="152"/>
      <c r="E408" s="152"/>
      <c r="F408" s="152"/>
      <c r="G408" s="152"/>
      <c r="H408" s="152">
        <f t="shared" si="23"/>
        <v>289.88</v>
      </c>
      <c r="I408" s="152">
        <v>289.88</v>
      </c>
      <c r="J408" s="152"/>
      <c r="K408" s="152"/>
      <c r="L408" s="152"/>
      <c r="M408" s="152"/>
    </row>
    <row r="409" ht="15" outlineLevel="2" spans="1:13">
      <c r="A409" s="157"/>
      <c r="B409" s="151" t="s">
        <v>2149</v>
      </c>
      <c r="C409" s="152">
        <f t="shared" si="22"/>
        <v>63.3</v>
      </c>
      <c r="D409" s="152"/>
      <c r="E409" s="152"/>
      <c r="F409" s="152"/>
      <c r="G409" s="152"/>
      <c r="H409" s="152">
        <f t="shared" si="23"/>
        <v>63.3</v>
      </c>
      <c r="I409" s="152">
        <v>63.3</v>
      </c>
      <c r="J409" s="152"/>
      <c r="K409" s="152"/>
      <c r="L409" s="152"/>
      <c r="M409" s="152"/>
    </row>
    <row r="410" ht="15" outlineLevel="2" spans="1:13">
      <c r="A410" s="157"/>
      <c r="B410" s="151" t="s">
        <v>2152</v>
      </c>
      <c r="C410" s="152">
        <f t="shared" si="22"/>
        <v>8.28</v>
      </c>
      <c r="D410" s="152"/>
      <c r="E410" s="152"/>
      <c r="F410" s="152"/>
      <c r="G410" s="152"/>
      <c r="H410" s="152">
        <f t="shared" si="23"/>
        <v>8.28</v>
      </c>
      <c r="I410" s="152">
        <v>8.28</v>
      </c>
      <c r="J410" s="152"/>
      <c r="K410" s="152"/>
      <c r="L410" s="152"/>
      <c r="M410" s="152"/>
    </row>
    <row r="411" ht="15" outlineLevel="1" spans="1:13">
      <c r="A411" s="143" t="s">
        <v>1360</v>
      </c>
      <c r="B411" s="149" t="s">
        <v>2153</v>
      </c>
      <c r="C411" s="150">
        <f t="shared" si="22"/>
        <v>21.18</v>
      </c>
      <c r="D411" s="150"/>
      <c r="E411" s="150"/>
      <c r="F411" s="150"/>
      <c r="G411" s="150"/>
      <c r="H411" s="150">
        <f t="shared" si="23"/>
        <v>21.18</v>
      </c>
      <c r="I411" s="150">
        <v>21.18</v>
      </c>
      <c r="J411" s="150"/>
      <c r="K411" s="150"/>
      <c r="L411" s="150"/>
      <c r="M411" s="150"/>
    </row>
    <row r="412" ht="15" outlineLevel="2" spans="1:13">
      <c r="A412" s="157"/>
      <c r="B412" s="151" t="s">
        <v>2150</v>
      </c>
      <c r="C412" s="152">
        <f t="shared" si="22"/>
        <v>20</v>
      </c>
      <c r="D412" s="152"/>
      <c r="E412" s="152"/>
      <c r="F412" s="152"/>
      <c r="G412" s="152"/>
      <c r="H412" s="152">
        <f t="shared" si="23"/>
        <v>20</v>
      </c>
      <c r="I412" s="152">
        <v>20</v>
      </c>
      <c r="J412" s="152"/>
      <c r="K412" s="152"/>
      <c r="L412" s="152"/>
      <c r="M412" s="152"/>
    </row>
    <row r="413" ht="15" outlineLevel="2" spans="1:13">
      <c r="A413" s="157"/>
      <c r="B413" s="151" t="s">
        <v>2154</v>
      </c>
      <c r="C413" s="152">
        <f t="shared" si="22"/>
        <v>1.18</v>
      </c>
      <c r="D413" s="152"/>
      <c r="E413" s="152"/>
      <c r="F413" s="152"/>
      <c r="G413" s="152"/>
      <c r="H413" s="152">
        <f t="shared" si="23"/>
        <v>1.18</v>
      </c>
      <c r="I413" s="152">
        <v>1.18</v>
      </c>
      <c r="J413" s="152"/>
      <c r="K413" s="152"/>
      <c r="L413" s="152"/>
      <c r="M413" s="152"/>
    </row>
    <row r="414" ht="15" outlineLevel="1" spans="1:13">
      <c r="A414" s="143" t="s">
        <v>1362</v>
      </c>
      <c r="B414" s="149" t="s">
        <v>2155</v>
      </c>
      <c r="C414" s="150">
        <f t="shared" si="22"/>
        <v>2870.25</v>
      </c>
      <c r="D414" s="150">
        <v>2870.25</v>
      </c>
      <c r="E414" s="150">
        <v>2870.25</v>
      </c>
      <c r="F414" s="150"/>
      <c r="G414" s="150"/>
      <c r="H414" s="150">
        <f t="shared" si="23"/>
        <v>0</v>
      </c>
      <c r="I414" s="150"/>
      <c r="J414" s="150"/>
      <c r="K414" s="150"/>
      <c r="L414" s="150"/>
      <c r="M414" s="150"/>
    </row>
    <row r="415" ht="15" outlineLevel="2" spans="1:13">
      <c r="A415" s="157"/>
      <c r="B415" s="151" t="s">
        <v>2156</v>
      </c>
      <c r="C415" s="152">
        <f t="shared" si="22"/>
        <v>200</v>
      </c>
      <c r="D415" s="152">
        <v>200</v>
      </c>
      <c r="E415" s="152">
        <v>200</v>
      </c>
      <c r="F415" s="152"/>
      <c r="G415" s="152"/>
      <c r="H415" s="152">
        <f t="shared" si="23"/>
        <v>0</v>
      </c>
      <c r="I415" s="152"/>
      <c r="J415" s="152"/>
      <c r="K415" s="152"/>
      <c r="L415" s="152"/>
      <c r="M415" s="152"/>
    </row>
    <row r="416" ht="15" outlineLevel="2" spans="1:13">
      <c r="A416" s="157"/>
      <c r="B416" s="151" t="s">
        <v>2157</v>
      </c>
      <c r="C416" s="152">
        <f t="shared" si="22"/>
        <v>1200</v>
      </c>
      <c r="D416" s="152">
        <v>1200</v>
      </c>
      <c r="E416" s="152">
        <v>1200</v>
      </c>
      <c r="F416" s="152"/>
      <c r="G416" s="152"/>
      <c r="H416" s="152">
        <f t="shared" si="23"/>
        <v>0</v>
      </c>
      <c r="I416" s="152"/>
      <c r="J416" s="152"/>
      <c r="K416" s="152"/>
      <c r="L416" s="152"/>
      <c r="M416" s="152"/>
    </row>
    <row r="417" ht="15" outlineLevel="2" spans="1:13">
      <c r="A417" s="157"/>
      <c r="B417" s="151" t="s">
        <v>2158</v>
      </c>
      <c r="C417" s="152">
        <f t="shared" si="22"/>
        <v>100</v>
      </c>
      <c r="D417" s="152">
        <v>100</v>
      </c>
      <c r="E417" s="152">
        <v>100</v>
      </c>
      <c r="F417" s="152"/>
      <c r="G417" s="152"/>
      <c r="H417" s="152">
        <f t="shared" si="23"/>
        <v>0</v>
      </c>
      <c r="I417" s="152"/>
      <c r="J417" s="152"/>
      <c r="K417" s="152"/>
      <c r="L417" s="152"/>
      <c r="M417" s="152"/>
    </row>
    <row r="418" ht="15" outlineLevel="2" spans="1:13">
      <c r="A418" s="157"/>
      <c r="B418" s="151" t="s">
        <v>2159</v>
      </c>
      <c r="C418" s="152">
        <f t="shared" si="22"/>
        <v>80.25</v>
      </c>
      <c r="D418" s="152">
        <v>80.25</v>
      </c>
      <c r="E418" s="152">
        <v>80.25</v>
      </c>
      <c r="F418" s="152"/>
      <c r="G418" s="152"/>
      <c r="H418" s="152">
        <f t="shared" si="23"/>
        <v>0</v>
      </c>
      <c r="I418" s="152"/>
      <c r="J418" s="152"/>
      <c r="K418" s="152"/>
      <c r="L418" s="152"/>
      <c r="M418" s="152"/>
    </row>
    <row r="419" ht="15" outlineLevel="2" spans="1:13">
      <c r="A419" s="157"/>
      <c r="B419" s="151" t="s">
        <v>2160</v>
      </c>
      <c r="C419" s="152">
        <f t="shared" si="22"/>
        <v>408</v>
      </c>
      <c r="D419" s="152">
        <v>408</v>
      </c>
      <c r="E419" s="152">
        <v>408</v>
      </c>
      <c r="F419" s="152"/>
      <c r="G419" s="152"/>
      <c r="H419" s="152">
        <f t="shared" si="23"/>
        <v>0</v>
      </c>
      <c r="I419" s="152"/>
      <c r="J419" s="152"/>
      <c r="K419" s="152"/>
      <c r="L419" s="152"/>
      <c r="M419" s="152"/>
    </row>
    <row r="420" ht="15" outlineLevel="2" spans="1:13">
      <c r="A420" s="157"/>
      <c r="B420" s="151" t="s">
        <v>2161</v>
      </c>
      <c r="C420" s="152">
        <f t="shared" si="22"/>
        <v>100</v>
      </c>
      <c r="D420" s="152">
        <v>100</v>
      </c>
      <c r="E420" s="152">
        <v>100</v>
      </c>
      <c r="F420" s="152"/>
      <c r="G420" s="152"/>
      <c r="H420" s="152">
        <f t="shared" si="23"/>
        <v>0</v>
      </c>
      <c r="I420" s="152"/>
      <c r="J420" s="152"/>
      <c r="K420" s="152"/>
      <c r="L420" s="152"/>
      <c r="M420" s="152"/>
    </row>
    <row r="421" ht="15" outlineLevel="2" spans="1:13">
      <c r="A421" s="157"/>
      <c r="B421" s="151" t="s">
        <v>2162</v>
      </c>
      <c r="C421" s="152">
        <f t="shared" si="22"/>
        <v>470</v>
      </c>
      <c r="D421" s="152">
        <v>470</v>
      </c>
      <c r="E421" s="152">
        <v>470</v>
      </c>
      <c r="F421" s="152"/>
      <c r="G421" s="152"/>
      <c r="H421" s="152">
        <f t="shared" si="23"/>
        <v>0</v>
      </c>
      <c r="I421" s="152"/>
      <c r="J421" s="152"/>
      <c r="K421" s="152"/>
      <c r="L421" s="152"/>
      <c r="M421" s="152"/>
    </row>
    <row r="422" ht="15" outlineLevel="2" spans="1:13">
      <c r="A422" s="157"/>
      <c r="B422" s="151" t="s">
        <v>2163</v>
      </c>
      <c r="C422" s="152">
        <f t="shared" si="22"/>
        <v>208</v>
      </c>
      <c r="D422" s="152">
        <v>208</v>
      </c>
      <c r="E422" s="152">
        <v>208</v>
      </c>
      <c r="F422" s="152"/>
      <c r="G422" s="152"/>
      <c r="H422" s="152">
        <f t="shared" si="23"/>
        <v>0</v>
      </c>
      <c r="I422" s="152"/>
      <c r="J422" s="152"/>
      <c r="K422" s="152"/>
      <c r="L422" s="152"/>
      <c r="M422" s="152"/>
    </row>
    <row r="423" ht="15" outlineLevel="2" spans="1:13">
      <c r="A423" s="157"/>
      <c r="B423" s="151" t="s">
        <v>2164</v>
      </c>
      <c r="C423" s="152">
        <f t="shared" si="22"/>
        <v>50</v>
      </c>
      <c r="D423" s="152">
        <v>50</v>
      </c>
      <c r="E423" s="152">
        <v>50</v>
      </c>
      <c r="F423" s="152"/>
      <c r="G423" s="152"/>
      <c r="H423" s="152">
        <f t="shared" si="23"/>
        <v>0</v>
      </c>
      <c r="I423" s="152"/>
      <c r="J423" s="152"/>
      <c r="K423" s="152"/>
      <c r="L423" s="152"/>
      <c r="M423" s="152"/>
    </row>
    <row r="424" ht="15" outlineLevel="2" spans="1:13">
      <c r="A424" s="157"/>
      <c r="B424" s="151" t="s">
        <v>2165</v>
      </c>
      <c r="C424" s="152">
        <f t="shared" si="22"/>
        <v>18</v>
      </c>
      <c r="D424" s="152">
        <v>18</v>
      </c>
      <c r="E424" s="152">
        <v>18</v>
      </c>
      <c r="F424" s="152"/>
      <c r="G424" s="152"/>
      <c r="H424" s="152">
        <f t="shared" si="23"/>
        <v>0</v>
      </c>
      <c r="I424" s="152"/>
      <c r="J424" s="152"/>
      <c r="K424" s="152"/>
      <c r="L424" s="152"/>
      <c r="M424" s="152"/>
    </row>
    <row r="425" ht="15" outlineLevel="2" spans="1:13">
      <c r="A425" s="157"/>
      <c r="B425" s="151" t="s">
        <v>2166</v>
      </c>
      <c r="C425" s="152">
        <f t="shared" si="22"/>
        <v>6</v>
      </c>
      <c r="D425" s="152">
        <v>6</v>
      </c>
      <c r="E425" s="152">
        <v>6</v>
      </c>
      <c r="F425" s="152"/>
      <c r="G425" s="152"/>
      <c r="H425" s="152">
        <f t="shared" si="23"/>
        <v>0</v>
      </c>
      <c r="I425" s="152"/>
      <c r="J425" s="152"/>
      <c r="K425" s="152"/>
      <c r="L425" s="152"/>
      <c r="M425" s="152"/>
    </row>
    <row r="426" ht="15" outlineLevel="2" spans="1:13">
      <c r="A426" s="157"/>
      <c r="B426" s="151" t="s">
        <v>2167</v>
      </c>
      <c r="C426" s="152">
        <f t="shared" si="22"/>
        <v>30</v>
      </c>
      <c r="D426" s="152">
        <v>30</v>
      </c>
      <c r="E426" s="152">
        <v>30</v>
      </c>
      <c r="F426" s="152"/>
      <c r="G426" s="152"/>
      <c r="H426" s="152">
        <f t="shared" si="23"/>
        <v>0</v>
      </c>
      <c r="I426" s="152"/>
      <c r="J426" s="152"/>
      <c r="K426" s="152"/>
      <c r="L426" s="152"/>
      <c r="M426" s="152"/>
    </row>
    <row r="427" ht="15" outlineLevel="1" spans="1:13">
      <c r="A427" s="143" t="s">
        <v>1364</v>
      </c>
      <c r="B427" s="149" t="s">
        <v>2168</v>
      </c>
      <c r="C427" s="150">
        <f t="shared" si="22"/>
        <v>25</v>
      </c>
      <c r="D427" s="150">
        <v>25</v>
      </c>
      <c r="E427" s="150">
        <v>25</v>
      </c>
      <c r="F427" s="150"/>
      <c r="G427" s="150"/>
      <c r="H427" s="150">
        <f t="shared" si="23"/>
        <v>0</v>
      </c>
      <c r="I427" s="150"/>
      <c r="J427" s="150"/>
      <c r="K427" s="150"/>
      <c r="L427" s="150"/>
      <c r="M427" s="150"/>
    </row>
    <row r="428" ht="15" outlineLevel="2" spans="1:13">
      <c r="A428" s="157"/>
      <c r="B428" s="151" t="s">
        <v>2169</v>
      </c>
      <c r="C428" s="152">
        <f t="shared" si="22"/>
        <v>25</v>
      </c>
      <c r="D428" s="152">
        <v>25</v>
      </c>
      <c r="E428" s="152">
        <v>25</v>
      </c>
      <c r="F428" s="152"/>
      <c r="G428" s="152"/>
      <c r="H428" s="152">
        <f t="shared" si="23"/>
        <v>0</v>
      </c>
      <c r="I428" s="152"/>
      <c r="J428" s="152"/>
      <c r="K428" s="152"/>
      <c r="L428" s="152"/>
      <c r="M428" s="152"/>
    </row>
    <row r="429" s="132" customFormat="1" ht="20.1" customHeight="1" spans="1:13">
      <c r="A429" s="146" t="s">
        <v>1366</v>
      </c>
      <c r="B429" s="144" t="s">
        <v>1367</v>
      </c>
      <c r="C429" s="147">
        <f t="shared" ref="C429:M429" si="24">SUMIF($A$6:$A$2011,"3?????",C6:C2011)</f>
        <v>16368.8935</v>
      </c>
      <c r="D429" s="147">
        <f t="shared" si="24"/>
        <v>16368.8935</v>
      </c>
      <c r="E429" s="147">
        <f t="shared" si="24"/>
        <v>15825.8935</v>
      </c>
      <c r="F429" s="147">
        <f t="shared" si="24"/>
        <v>543</v>
      </c>
      <c r="G429" s="147">
        <f t="shared" si="24"/>
        <v>0</v>
      </c>
      <c r="H429" s="147">
        <f t="shared" si="24"/>
        <v>0</v>
      </c>
      <c r="I429" s="147">
        <f t="shared" si="24"/>
        <v>0</v>
      </c>
      <c r="J429" s="147">
        <f t="shared" si="24"/>
        <v>0</v>
      </c>
      <c r="K429" s="147">
        <f t="shared" si="24"/>
        <v>0</v>
      </c>
      <c r="L429" s="147">
        <f t="shared" si="24"/>
        <v>0</v>
      </c>
      <c r="M429" s="147">
        <f t="shared" si="24"/>
        <v>0</v>
      </c>
    </row>
    <row r="430" ht="15" outlineLevel="1" spans="1:13">
      <c r="A430" s="143" t="s">
        <v>1368</v>
      </c>
      <c r="B430" s="149" t="s">
        <v>2170</v>
      </c>
      <c r="C430" s="150">
        <f t="shared" si="22"/>
        <v>624.4</v>
      </c>
      <c r="D430" s="150">
        <v>624.4</v>
      </c>
      <c r="E430" s="150">
        <v>624.4</v>
      </c>
      <c r="F430" s="150"/>
      <c r="G430" s="150"/>
      <c r="H430" s="150">
        <f t="shared" si="23"/>
        <v>0</v>
      </c>
      <c r="I430" s="150"/>
      <c r="J430" s="150"/>
      <c r="K430" s="150"/>
      <c r="L430" s="150"/>
      <c r="M430" s="150"/>
    </row>
    <row r="431" ht="15" outlineLevel="2" spans="1:13">
      <c r="A431" s="157"/>
      <c r="B431" s="151" t="s">
        <v>2171</v>
      </c>
      <c r="C431" s="152">
        <f t="shared" si="22"/>
        <v>8</v>
      </c>
      <c r="D431" s="152">
        <v>8</v>
      </c>
      <c r="E431" s="152">
        <v>8</v>
      </c>
      <c r="F431" s="152"/>
      <c r="G431" s="152"/>
      <c r="H431" s="152">
        <f t="shared" si="23"/>
        <v>0</v>
      </c>
      <c r="I431" s="152"/>
      <c r="J431" s="152"/>
      <c r="K431" s="152"/>
      <c r="L431" s="152"/>
      <c r="M431" s="152"/>
    </row>
    <row r="432" ht="15" outlineLevel="2" spans="1:13">
      <c r="A432" s="157"/>
      <c r="B432" s="151" t="s">
        <v>2172</v>
      </c>
      <c r="C432" s="152">
        <f t="shared" si="22"/>
        <v>10.4</v>
      </c>
      <c r="D432" s="152">
        <v>10.4</v>
      </c>
      <c r="E432" s="152">
        <v>10.4</v>
      </c>
      <c r="F432" s="152"/>
      <c r="G432" s="152"/>
      <c r="H432" s="152">
        <f t="shared" si="23"/>
        <v>0</v>
      </c>
      <c r="I432" s="152"/>
      <c r="J432" s="152"/>
      <c r="K432" s="152"/>
      <c r="L432" s="152"/>
      <c r="M432" s="152"/>
    </row>
    <row r="433" ht="15" outlineLevel="2" spans="1:13">
      <c r="A433" s="157"/>
      <c r="B433" s="151" t="s">
        <v>2173</v>
      </c>
      <c r="C433" s="152">
        <f t="shared" si="22"/>
        <v>40</v>
      </c>
      <c r="D433" s="152">
        <v>40</v>
      </c>
      <c r="E433" s="152">
        <v>40</v>
      </c>
      <c r="F433" s="152"/>
      <c r="G433" s="152"/>
      <c r="H433" s="152">
        <f t="shared" si="23"/>
        <v>0</v>
      </c>
      <c r="I433" s="152"/>
      <c r="J433" s="152"/>
      <c r="K433" s="152"/>
      <c r="L433" s="152"/>
      <c r="M433" s="152"/>
    </row>
    <row r="434" ht="15" outlineLevel="2" spans="1:13">
      <c r="A434" s="157"/>
      <c r="B434" s="151" t="s">
        <v>2174</v>
      </c>
      <c r="C434" s="152">
        <f t="shared" si="22"/>
        <v>150</v>
      </c>
      <c r="D434" s="152">
        <v>150</v>
      </c>
      <c r="E434" s="152">
        <v>150</v>
      </c>
      <c r="F434" s="152"/>
      <c r="G434" s="152"/>
      <c r="H434" s="152">
        <f t="shared" si="23"/>
        <v>0</v>
      </c>
      <c r="I434" s="152"/>
      <c r="J434" s="152"/>
      <c r="K434" s="152"/>
      <c r="L434" s="152"/>
      <c r="M434" s="152"/>
    </row>
    <row r="435" ht="15" outlineLevel="2" spans="1:13">
      <c r="A435" s="157"/>
      <c r="B435" s="151" t="s">
        <v>2175</v>
      </c>
      <c r="C435" s="152">
        <f t="shared" si="22"/>
        <v>8</v>
      </c>
      <c r="D435" s="152">
        <v>8</v>
      </c>
      <c r="E435" s="152">
        <v>8</v>
      </c>
      <c r="F435" s="152"/>
      <c r="G435" s="152"/>
      <c r="H435" s="152">
        <f t="shared" si="23"/>
        <v>0</v>
      </c>
      <c r="I435" s="152"/>
      <c r="J435" s="152"/>
      <c r="K435" s="152"/>
      <c r="L435" s="152"/>
      <c r="M435" s="152"/>
    </row>
    <row r="436" ht="15" outlineLevel="2" spans="1:13">
      <c r="A436" s="157"/>
      <c r="B436" s="151" t="s">
        <v>2176</v>
      </c>
      <c r="C436" s="152">
        <f t="shared" si="22"/>
        <v>255</v>
      </c>
      <c r="D436" s="152">
        <v>255</v>
      </c>
      <c r="E436" s="152">
        <v>255</v>
      </c>
      <c r="F436" s="152"/>
      <c r="G436" s="152"/>
      <c r="H436" s="152">
        <f t="shared" si="23"/>
        <v>0</v>
      </c>
      <c r="I436" s="152"/>
      <c r="J436" s="152"/>
      <c r="K436" s="152"/>
      <c r="L436" s="152"/>
      <c r="M436" s="152"/>
    </row>
    <row r="437" ht="15" outlineLevel="2" spans="1:13">
      <c r="A437" s="157"/>
      <c r="B437" s="151" t="s">
        <v>2177</v>
      </c>
      <c r="C437" s="152">
        <f t="shared" si="22"/>
        <v>20</v>
      </c>
      <c r="D437" s="152">
        <v>20</v>
      </c>
      <c r="E437" s="152">
        <v>20</v>
      </c>
      <c r="F437" s="152"/>
      <c r="G437" s="152"/>
      <c r="H437" s="152">
        <f t="shared" si="23"/>
        <v>0</v>
      </c>
      <c r="I437" s="152"/>
      <c r="J437" s="152"/>
      <c r="K437" s="152"/>
      <c r="L437" s="152"/>
      <c r="M437" s="152"/>
    </row>
    <row r="438" ht="15" outlineLevel="2" spans="1:13">
      <c r="A438" s="157"/>
      <c r="B438" s="151" t="s">
        <v>2178</v>
      </c>
      <c r="C438" s="152">
        <f t="shared" si="22"/>
        <v>23</v>
      </c>
      <c r="D438" s="152">
        <v>23</v>
      </c>
      <c r="E438" s="152">
        <v>23</v>
      </c>
      <c r="F438" s="152"/>
      <c r="G438" s="152"/>
      <c r="H438" s="152">
        <f t="shared" si="23"/>
        <v>0</v>
      </c>
      <c r="I438" s="152"/>
      <c r="J438" s="152"/>
      <c r="K438" s="152"/>
      <c r="L438" s="152"/>
      <c r="M438" s="152"/>
    </row>
    <row r="439" ht="15" outlineLevel="2" spans="1:13">
      <c r="A439" s="157"/>
      <c r="B439" s="151" t="s">
        <v>2179</v>
      </c>
      <c r="C439" s="152">
        <f t="shared" si="22"/>
        <v>15</v>
      </c>
      <c r="D439" s="152">
        <v>15</v>
      </c>
      <c r="E439" s="152">
        <v>15</v>
      </c>
      <c r="F439" s="152"/>
      <c r="G439" s="152"/>
      <c r="H439" s="152">
        <f t="shared" si="23"/>
        <v>0</v>
      </c>
      <c r="I439" s="152"/>
      <c r="J439" s="152"/>
      <c r="K439" s="152"/>
      <c r="L439" s="152"/>
      <c r="M439" s="152"/>
    </row>
    <row r="440" ht="15" outlineLevel="2" spans="1:13">
      <c r="A440" s="157"/>
      <c r="B440" s="151" t="s">
        <v>2180</v>
      </c>
      <c r="C440" s="152">
        <f t="shared" si="22"/>
        <v>80</v>
      </c>
      <c r="D440" s="152">
        <v>80</v>
      </c>
      <c r="E440" s="152">
        <v>80</v>
      </c>
      <c r="F440" s="152"/>
      <c r="G440" s="152"/>
      <c r="H440" s="152">
        <f t="shared" si="23"/>
        <v>0</v>
      </c>
      <c r="I440" s="152"/>
      <c r="J440" s="152"/>
      <c r="K440" s="152"/>
      <c r="L440" s="152"/>
      <c r="M440" s="152"/>
    </row>
    <row r="441" ht="15" outlineLevel="2" spans="1:13">
      <c r="A441" s="157"/>
      <c r="B441" s="151" t="s">
        <v>2181</v>
      </c>
      <c r="C441" s="152">
        <f t="shared" si="22"/>
        <v>9</v>
      </c>
      <c r="D441" s="152">
        <v>9</v>
      </c>
      <c r="E441" s="152">
        <v>9</v>
      </c>
      <c r="F441" s="152"/>
      <c r="G441" s="152"/>
      <c r="H441" s="152">
        <f t="shared" si="23"/>
        <v>0</v>
      </c>
      <c r="I441" s="152"/>
      <c r="J441" s="152"/>
      <c r="K441" s="152"/>
      <c r="L441" s="152"/>
      <c r="M441" s="152"/>
    </row>
    <row r="442" ht="15" outlineLevel="2" spans="1:13">
      <c r="A442" s="157"/>
      <c r="B442" s="151" t="s">
        <v>2182</v>
      </c>
      <c r="C442" s="152">
        <f t="shared" si="22"/>
        <v>6</v>
      </c>
      <c r="D442" s="152">
        <v>6</v>
      </c>
      <c r="E442" s="152">
        <v>6</v>
      </c>
      <c r="F442" s="152"/>
      <c r="G442" s="152"/>
      <c r="H442" s="152">
        <f t="shared" si="23"/>
        <v>0</v>
      </c>
      <c r="I442" s="152"/>
      <c r="J442" s="152"/>
      <c r="K442" s="152"/>
      <c r="L442" s="152"/>
      <c r="M442" s="152"/>
    </row>
    <row r="443" ht="15" outlineLevel="1" spans="1:13">
      <c r="A443" s="143" t="s">
        <v>1370</v>
      </c>
      <c r="B443" s="149" t="s">
        <v>2183</v>
      </c>
      <c r="C443" s="150">
        <f t="shared" si="22"/>
        <v>755.54</v>
      </c>
      <c r="D443" s="150">
        <v>755.54</v>
      </c>
      <c r="E443" s="150">
        <v>755.54</v>
      </c>
      <c r="F443" s="150"/>
      <c r="G443" s="150"/>
      <c r="H443" s="150">
        <f t="shared" si="23"/>
        <v>0</v>
      </c>
      <c r="I443" s="150"/>
      <c r="J443" s="150"/>
      <c r="K443" s="150"/>
      <c r="L443" s="150"/>
      <c r="M443" s="150"/>
    </row>
    <row r="444" ht="15" outlineLevel="2" spans="1:13">
      <c r="A444" s="157"/>
      <c r="B444" s="151" t="s">
        <v>2184</v>
      </c>
      <c r="C444" s="152">
        <f t="shared" si="22"/>
        <v>40</v>
      </c>
      <c r="D444" s="152">
        <v>40</v>
      </c>
      <c r="E444" s="152">
        <v>40</v>
      </c>
      <c r="F444" s="152"/>
      <c r="G444" s="152"/>
      <c r="H444" s="152">
        <f t="shared" si="23"/>
        <v>0</v>
      </c>
      <c r="I444" s="152"/>
      <c r="J444" s="152"/>
      <c r="K444" s="152"/>
      <c r="L444" s="152"/>
      <c r="M444" s="152"/>
    </row>
    <row r="445" ht="15" outlineLevel="2" spans="1:13">
      <c r="A445" s="157"/>
      <c r="B445" s="151" t="s">
        <v>2185</v>
      </c>
      <c r="C445" s="152">
        <f t="shared" si="22"/>
        <v>140</v>
      </c>
      <c r="D445" s="152">
        <v>140</v>
      </c>
      <c r="E445" s="152">
        <v>140</v>
      </c>
      <c r="F445" s="152"/>
      <c r="G445" s="152"/>
      <c r="H445" s="152">
        <f t="shared" si="23"/>
        <v>0</v>
      </c>
      <c r="I445" s="152"/>
      <c r="J445" s="152"/>
      <c r="K445" s="152"/>
      <c r="L445" s="152"/>
      <c r="M445" s="152"/>
    </row>
    <row r="446" ht="15" outlineLevel="2" spans="1:13">
      <c r="A446" s="157"/>
      <c r="B446" s="151" t="s">
        <v>2186</v>
      </c>
      <c r="C446" s="152">
        <f t="shared" si="22"/>
        <v>5</v>
      </c>
      <c r="D446" s="152">
        <v>5</v>
      </c>
      <c r="E446" s="152">
        <v>5</v>
      </c>
      <c r="F446" s="152"/>
      <c r="G446" s="152"/>
      <c r="H446" s="152">
        <f t="shared" si="23"/>
        <v>0</v>
      </c>
      <c r="I446" s="152"/>
      <c r="J446" s="152"/>
      <c r="K446" s="152"/>
      <c r="L446" s="152"/>
      <c r="M446" s="152"/>
    </row>
    <row r="447" ht="15" outlineLevel="2" spans="1:13">
      <c r="A447" s="157"/>
      <c r="B447" s="151" t="s">
        <v>1889</v>
      </c>
      <c r="C447" s="152">
        <f t="shared" si="22"/>
        <v>29.5</v>
      </c>
      <c r="D447" s="152">
        <v>29.5</v>
      </c>
      <c r="E447" s="152">
        <v>29.5</v>
      </c>
      <c r="F447" s="152"/>
      <c r="G447" s="152"/>
      <c r="H447" s="152">
        <f t="shared" si="23"/>
        <v>0</v>
      </c>
      <c r="I447" s="152"/>
      <c r="J447" s="152"/>
      <c r="K447" s="152"/>
      <c r="L447" s="152"/>
      <c r="M447" s="152"/>
    </row>
    <row r="448" ht="15" outlineLevel="2" spans="1:13">
      <c r="A448" s="157"/>
      <c r="B448" s="151" t="s">
        <v>2187</v>
      </c>
      <c r="C448" s="152">
        <f t="shared" si="22"/>
        <v>10</v>
      </c>
      <c r="D448" s="152">
        <v>10</v>
      </c>
      <c r="E448" s="152">
        <v>10</v>
      </c>
      <c r="F448" s="152"/>
      <c r="G448" s="152"/>
      <c r="H448" s="152">
        <f t="shared" si="23"/>
        <v>0</v>
      </c>
      <c r="I448" s="152"/>
      <c r="J448" s="152"/>
      <c r="K448" s="152"/>
      <c r="L448" s="152"/>
      <c r="M448" s="152"/>
    </row>
    <row r="449" ht="15" outlineLevel="2" spans="1:13">
      <c r="A449" s="157"/>
      <c r="B449" s="151" t="s">
        <v>2188</v>
      </c>
      <c r="C449" s="152">
        <f t="shared" si="22"/>
        <v>88.89</v>
      </c>
      <c r="D449" s="152">
        <v>88.89</v>
      </c>
      <c r="E449" s="152">
        <v>88.89</v>
      </c>
      <c r="F449" s="152"/>
      <c r="G449" s="152"/>
      <c r="H449" s="152">
        <f t="shared" si="23"/>
        <v>0</v>
      </c>
      <c r="I449" s="152"/>
      <c r="J449" s="152"/>
      <c r="K449" s="152"/>
      <c r="L449" s="152"/>
      <c r="M449" s="152"/>
    </row>
    <row r="450" ht="15" outlineLevel="2" spans="1:13">
      <c r="A450" s="157"/>
      <c r="B450" s="151" t="s">
        <v>2189</v>
      </c>
      <c r="C450" s="152">
        <f t="shared" si="22"/>
        <v>30</v>
      </c>
      <c r="D450" s="152">
        <v>30</v>
      </c>
      <c r="E450" s="152">
        <v>30</v>
      </c>
      <c r="F450" s="152"/>
      <c r="G450" s="152"/>
      <c r="H450" s="152">
        <f t="shared" si="23"/>
        <v>0</v>
      </c>
      <c r="I450" s="152"/>
      <c r="J450" s="152"/>
      <c r="K450" s="152"/>
      <c r="L450" s="152"/>
      <c r="M450" s="152"/>
    </row>
    <row r="451" ht="15" outlineLevel="2" spans="1:13">
      <c r="A451" s="157"/>
      <c r="B451" s="151" t="s">
        <v>2190</v>
      </c>
      <c r="C451" s="152">
        <f t="shared" si="22"/>
        <v>8</v>
      </c>
      <c r="D451" s="152">
        <v>8</v>
      </c>
      <c r="E451" s="152">
        <v>8</v>
      </c>
      <c r="F451" s="152"/>
      <c r="G451" s="152"/>
      <c r="H451" s="152">
        <f t="shared" si="23"/>
        <v>0</v>
      </c>
      <c r="I451" s="152"/>
      <c r="J451" s="152"/>
      <c r="K451" s="152"/>
      <c r="L451" s="152"/>
      <c r="M451" s="152"/>
    </row>
    <row r="452" ht="15" outlineLevel="2" spans="1:13">
      <c r="A452" s="157"/>
      <c r="B452" s="151" t="s">
        <v>1804</v>
      </c>
      <c r="C452" s="152">
        <f t="shared" si="22"/>
        <v>12</v>
      </c>
      <c r="D452" s="152">
        <v>12</v>
      </c>
      <c r="E452" s="152">
        <v>12</v>
      </c>
      <c r="F452" s="152"/>
      <c r="G452" s="152"/>
      <c r="H452" s="152">
        <f t="shared" si="23"/>
        <v>0</v>
      </c>
      <c r="I452" s="152"/>
      <c r="J452" s="152"/>
      <c r="K452" s="152"/>
      <c r="L452" s="152"/>
      <c r="M452" s="152"/>
    </row>
    <row r="453" ht="15" outlineLevel="2" spans="1:13">
      <c r="A453" s="157"/>
      <c r="B453" s="151" t="s">
        <v>2191</v>
      </c>
      <c r="C453" s="152">
        <f t="shared" si="22"/>
        <v>15</v>
      </c>
      <c r="D453" s="152">
        <v>15</v>
      </c>
      <c r="E453" s="152">
        <v>15</v>
      </c>
      <c r="F453" s="152"/>
      <c r="G453" s="152"/>
      <c r="H453" s="152">
        <f t="shared" si="23"/>
        <v>0</v>
      </c>
      <c r="I453" s="152"/>
      <c r="J453" s="152"/>
      <c r="K453" s="152"/>
      <c r="L453" s="152"/>
      <c r="M453" s="152"/>
    </row>
    <row r="454" ht="15" outlineLevel="2" spans="1:13">
      <c r="A454" s="157"/>
      <c r="B454" s="151" t="s">
        <v>2192</v>
      </c>
      <c r="C454" s="152">
        <f t="shared" si="22"/>
        <v>30</v>
      </c>
      <c r="D454" s="152">
        <v>30</v>
      </c>
      <c r="E454" s="152">
        <v>30</v>
      </c>
      <c r="F454" s="152"/>
      <c r="G454" s="152"/>
      <c r="H454" s="152">
        <f t="shared" si="23"/>
        <v>0</v>
      </c>
      <c r="I454" s="152"/>
      <c r="J454" s="152"/>
      <c r="K454" s="152"/>
      <c r="L454" s="152"/>
      <c r="M454" s="152"/>
    </row>
    <row r="455" ht="15" outlineLevel="2" spans="1:13">
      <c r="A455" s="157"/>
      <c r="B455" s="151" t="s">
        <v>2193</v>
      </c>
      <c r="C455" s="152">
        <f t="shared" si="22"/>
        <v>67.6</v>
      </c>
      <c r="D455" s="152">
        <v>67.6</v>
      </c>
      <c r="E455" s="152">
        <v>67.6</v>
      </c>
      <c r="F455" s="152"/>
      <c r="G455" s="152"/>
      <c r="H455" s="152">
        <f t="shared" si="23"/>
        <v>0</v>
      </c>
      <c r="I455" s="152"/>
      <c r="J455" s="152"/>
      <c r="K455" s="152"/>
      <c r="L455" s="152"/>
      <c r="M455" s="152"/>
    </row>
    <row r="456" ht="15" outlineLevel="2" spans="1:13">
      <c r="A456" s="157"/>
      <c r="B456" s="151" t="s">
        <v>2194</v>
      </c>
      <c r="C456" s="152">
        <f t="shared" si="22"/>
        <v>13</v>
      </c>
      <c r="D456" s="152">
        <v>13</v>
      </c>
      <c r="E456" s="152">
        <v>13</v>
      </c>
      <c r="F456" s="152"/>
      <c r="G456" s="152"/>
      <c r="H456" s="152">
        <f t="shared" si="23"/>
        <v>0</v>
      </c>
      <c r="I456" s="152"/>
      <c r="J456" s="152"/>
      <c r="K456" s="152"/>
      <c r="L456" s="152"/>
      <c r="M456" s="152"/>
    </row>
    <row r="457" ht="15" outlineLevel="2" spans="1:13">
      <c r="A457" s="157"/>
      <c r="B457" s="151" t="s">
        <v>2195</v>
      </c>
      <c r="C457" s="152">
        <f t="shared" si="22"/>
        <v>10</v>
      </c>
      <c r="D457" s="152">
        <v>10</v>
      </c>
      <c r="E457" s="152">
        <v>10</v>
      </c>
      <c r="F457" s="152"/>
      <c r="G457" s="152"/>
      <c r="H457" s="152">
        <f t="shared" si="23"/>
        <v>0</v>
      </c>
      <c r="I457" s="152"/>
      <c r="J457" s="152"/>
      <c r="K457" s="152"/>
      <c r="L457" s="152"/>
      <c r="M457" s="152"/>
    </row>
    <row r="458" ht="15" outlineLevel="2" spans="1:13">
      <c r="A458" s="157"/>
      <c r="B458" s="151" t="s">
        <v>2196</v>
      </c>
      <c r="C458" s="152">
        <f t="shared" si="22"/>
        <v>3</v>
      </c>
      <c r="D458" s="152">
        <v>3</v>
      </c>
      <c r="E458" s="152">
        <v>3</v>
      </c>
      <c r="F458" s="152"/>
      <c r="G458" s="152"/>
      <c r="H458" s="152">
        <f t="shared" si="23"/>
        <v>0</v>
      </c>
      <c r="I458" s="152"/>
      <c r="J458" s="152"/>
      <c r="K458" s="152"/>
      <c r="L458" s="152"/>
      <c r="M458" s="152"/>
    </row>
    <row r="459" ht="15" outlineLevel="2" spans="1:13">
      <c r="A459" s="157"/>
      <c r="B459" s="151" t="s">
        <v>2197</v>
      </c>
      <c r="C459" s="152">
        <f t="shared" ref="C459:C522" si="25">H459+G459+D459</f>
        <v>5</v>
      </c>
      <c r="D459" s="152">
        <v>5</v>
      </c>
      <c r="E459" s="152">
        <v>5</v>
      </c>
      <c r="F459" s="152"/>
      <c r="G459" s="152"/>
      <c r="H459" s="152">
        <f t="shared" ref="H459:H522" si="26">SUM(I459:M459)</f>
        <v>0</v>
      </c>
      <c r="I459" s="152"/>
      <c r="J459" s="152"/>
      <c r="K459" s="152"/>
      <c r="L459" s="152"/>
      <c r="M459" s="152"/>
    </row>
    <row r="460" ht="15" outlineLevel="2" spans="1:13">
      <c r="A460" s="157"/>
      <c r="B460" s="151" t="s">
        <v>2198</v>
      </c>
      <c r="C460" s="152">
        <f t="shared" si="25"/>
        <v>100</v>
      </c>
      <c r="D460" s="152">
        <v>100</v>
      </c>
      <c r="E460" s="152">
        <v>100</v>
      </c>
      <c r="F460" s="152"/>
      <c r="G460" s="152"/>
      <c r="H460" s="152">
        <f t="shared" si="26"/>
        <v>0</v>
      </c>
      <c r="I460" s="152"/>
      <c r="J460" s="152"/>
      <c r="K460" s="152"/>
      <c r="L460" s="152"/>
      <c r="M460" s="152"/>
    </row>
    <row r="461" ht="15" outlineLevel="2" spans="1:13">
      <c r="A461" s="157"/>
      <c r="B461" s="151" t="s">
        <v>2199</v>
      </c>
      <c r="C461" s="152">
        <f t="shared" si="25"/>
        <v>20</v>
      </c>
      <c r="D461" s="152">
        <v>20</v>
      </c>
      <c r="E461" s="152">
        <v>20</v>
      </c>
      <c r="F461" s="152"/>
      <c r="G461" s="152"/>
      <c r="H461" s="152">
        <f t="shared" si="26"/>
        <v>0</v>
      </c>
      <c r="I461" s="152"/>
      <c r="J461" s="152"/>
      <c r="K461" s="152"/>
      <c r="L461" s="152"/>
      <c r="M461" s="152"/>
    </row>
    <row r="462" ht="15" outlineLevel="2" spans="1:13">
      <c r="A462" s="157"/>
      <c r="B462" s="151" t="s">
        <v>2200</v>
      </c>
      <c r="C462" s="152">
        <f t="shared" si="25"/>
        <v>62.55</v>
      </c>
      <c r="D462" s="152">
        <v>62.55</v>
      </c>
      <c r="E462" s="152">
        <v>62.55</v>
      </c>
      <c r="F462" s="152"/>
      <c r="G462" s="152"/>
      <c r="H462" s="152">
        <f t="shared" si="26"/>
        <v>0</v>
      </c>
      <c r="I462" s="152"/>
      <c r="J462" s="152"/>
      <c r="K462" s="152"/>
      <c r="L462" s="152"/>
      <c r="M462" s="152"/>
    </row>
    <row r="463" ht="15" outlineLevel="2" spans="1:13">
      <c r="A463" s="157"/>
      <c r="B463" s="151" t="s">
        <v>2201</v>
      </c>
      <c r="C463" s="152">
        <f t="shared" si="25"/>
        <v>12</v>
      </c>
      <c r="D463" s="152">
        <v>12</v>
      </c>
      <c r="E463" s="152">
        <v>12</v>
      </c>
      <c r="F463" s="152"/>
      <c r="G463" s="152"/>
      <c r="H463" s="152">
        <f t="shared" si="26"/>
        <v>0</v>
      </c>
      <c r="I463" s="152"/>
      <c r="J463" s="152"/>
      <c r="K463" s="152"/>
      <c r="L463" s="152"/>
      <c r="M463" s="152"/>
    </row>
    <row r="464" ht="15" outlineLevel="2" spans="1:13">
      <c r="A464" s="157"/>
      <c r="B464" s="151" t="s">
        <v>2202</v>
      </c>
      <c r="C464" s="152">
        <f t="shared" si="25"/>
        <v>8</v>
      </c>
      <c r="D464" s="152">
        <v>8</v>
      </c>
      <c r="E464" s="152">
        <v>8</v>
      </c>
      <c r="F464" s="152"/>
      <c r="G464" s="152"/>
      <c r="H464" s="152">
        <f t="shared" si="26"/>
        <v>0</v>
      </c>
      <c r="I464" s="152"/>
      <c r="J464" s="152"/>
      <c r="K464" s="152"/>
      <c r="L464" s="152"/>
      <c r="M464" s="152"/>
    </row>
    <row r="465" ht="15" outlineLevel="2" spans="1:13">
      <c r="A465" s="157"/>
      <c r="B465" s="151" t="s">
        <v>2203</v>
      </c>
      <c r="C465" s="152">
        <f t="shared" si="25"/>
        <v>30</v>
      </c>
      <c r="D465" s="152">
        <v>30</v>
      </c>
      <c r="E465" s="152">
        <v>30</v>
      </c>
      <c r="F465" s="152"/>
      <c r="G465" s="152"/>
      <c r="H465" s="152">
        <f t="shared" si="26"/>
        <v>0</v>
      </c>
      <c r="I465" s="152"/>
      <c r="J465" s="152"/>
      <c r="K465" s="152"/>
      <c r="L465" s="152"/>
      <c r="M465" s="152"/>
    </row>
    <row r="466" ht="15" outlineLevel="2" spans="1:13">
      <c r="A466" s="157"/>
      <c r="B466" s="151" t="s">
        <v>2204</v>
      </c>
      <c r="C466" s="152">
        <f t="shared" si="25"/>
        <v>16</v>
      </c>
      <c r="D466" s="152">
        <v>16</v>
      </c>
      <c r="E466" s="152">
        <v>16</v>
      </c>
      <c r="F466" s="152"/>
      <c r="G466" s="152"/>
      <c r="H466" s="152">
        <f t="shared" si="26"/>
        <v>0</v>
      </c>
      <c r="I466" s="152"/>
      <c r="J466" s="152"/>
      <c r="K466" s="152"/>
      <c r="L466" s="152"/>
      <c r="M466" s="152"/>
    </row>
    <row r="467" ht="15" outlineLevel="1" spans="1:13">
      <c r="A467" s="143" t="s">
        <v>1372</v>
      </c>
      <c r="B467" s="149" t="s">
        <v>2205</v>
      </c>
      <c r="C467" s="150">
        <f t="shared" si="25"/>
        <v>231.94</v>
      </c>
      <c r="D467" s="150">
        <v>231.94</v>
      </c>
      <c r="E467" s="150">
        <v>111.94</v>
      </c>
      <c r="F467" s="150">
        <v>120</v>
      </c>
      <c r="G467" s="150"/>
      <c r="H467" s="150">
        <f t="shared" si="26"/>
        <v>0</v>
      </c>
      <c r="I467" s="150"/>
      <c r="J467" s="150"/>
      <c r="K467" s="150"/>
      <c r="L467" s="150"/>
      <c r="M467" s="150"/>
    </row>
    <row r="468" ht="15" outlineLevel="2" spans="1:13">
      <c r="A468" s="157"/>
      <c r="B468" s="151" t="s">
        <v>2206</v>
      </c>
      <c r="C468" s="152">
        <f t="shared" si="25"/>
        <v>101.5</v>
      </c>
      <c r="D468" s="152">
        <v>101.5</v>
      </c>
      <c r="E468" s="152">
        <v>101.5</v>
      </c>
      <c r="F468" s="152"/>
      <c r="G468" s="152"/>
      <c r="H468" s="152">
        <f t="shared" si="26"/>
        <v>0</v>
      </c>
      <c r="I468" s="152"/>
      <c r="J468" s="152"/>
      <c r="K468" s="152"/>
      <c r="L468" s="152"/>
      <c r="M468" s="152"/>
    </row>
    <row r="469" ht="15" outlineLevel="2" spans="1:13">
      <c r="A469" s="157"/>
      <c r="B469" s="151" t="s">
        <v>2207</v>
      </c>
      <c r="C469" s="152">
        <f t="shared" si="25"/>
        <v>6</v>
      </c>
      <c r="D469" s="152">
        <v>6</v>
      </c>
      <c r="E469" s="152">
        <v>6</v>
      </c>
      <c r="F469" s="152"/>
      <c r="G469" s="152"/>
      <c r="H469" s="152">
        <f t="shared" si="26"/>
        <v>0</v>
      </c>
      <c r="I469" s="152"/>
      <c r="J469" s="152"/>
      <c r="K469" s="152"/>
      <c r="L469" s="152"/>
      <c r="M469" s="152"/>
    </row>
    <row r="470" ht="15" outlineLevel="2" spans="1:13">
      <c r="A470" s="157"/>
      <c r="B470" s="151" t="s">
        <v>2208</v>
      </c>
      <c r="C470" s="152">
        <f t="shared" si="25"/>
        <v>4.44</v>
      </c>
      <c r="D470" s="152">
        <v>4.44</v>
      </c>
      <c r="E470" s="152">
        <v>4.44</v>
      </c>
      <c r="F470" s="152"/>
      <c r="G470" s="152"/>
      <c r="H470" s="152">
        <f t="shared" si="26"/>
        <v>0</v>
      </c>
      <c r="I470" s="152"/>
      <c r="J470" s="152"/>
      <c r="K470" s="152"/>
      <c r="L470" s="152"/>
      <c r="M470" s="152"/>
    </row>
    <row r="471" ht="15" outlineLevel="2" spans="1:13">
      <c r="A471" s="157"/>
      <c r="B471" s="151" t="s">
        <v>2209</v>
      </c>
      <c r="C471" s="152">
        <f t="shared" si="25"/>
        <v>120</v>
      </c>
      <c r="D471" s="152">
        <v>120</v>
      </c>
      <c r="E471" s="152"/>
      <c r="F471" s="152">
        <v>120</v>
      </c>
      <c r="G471" s="152"/>
      <c r="H471" s="152">
        <f t="shared" si="26"/>
        <v>0</v>
      </c>
      <c r="I471" s="152"/>
      <c r="J471" s="152"/>
      <c r="K471" s="152"/>
      <c r="L471" s="152"/>
      <c r="M471" s="152"/>
    </row>
    <row r="472" ht="15" outlineLevel="1" spans="1:13">
      <c r="A472" s="143" t="s">
        <v>1374</v>
      </c>
      <c r="B472" s="149" t="s">
        <v>2210</v>
      </c>
      <c r="C472" s="150">
        <f t="shared" si="25"/>
        <v>71</v>
      </c>
      <c r="D472" s="150">
        <v>71</v>
      </c>
      <c r="E472" s="150"/>
      <c r="F472" s="150">
        <v>71</v>
      </c>
      <c r="G472" s="150"/>
      <c r="H472" s="150">
        <f t="shared" si="26"/>
        <v>0</v>
      </c>
      <c r="I472" s="150"/>
      <c r="J472" s="150"/>
      <c r="K472" s="150"/>
      <c r="L472" s="150"/>
      <c r="M472" s="150"/>
    </row>
    <row r="473" ht="15" outlineLevel="2" spans="1:13">
      <c r="A473" s="157"/>
      <c r="B473" s="151" t="s">
        <v>2211</v>
      </c>
      <c r="C473" s="152">
        <f t="shared" si="25"/>
        <v>35</v>
      </c>
      <c r="D473" s="152">
        <v>35</v>
      </c>
      <c r="E473" s="152"/>
      <c r="F473" s="152">
        <v>35</v>
      </c>
      <c r="G473" s="152"/>
      <c r="H473" s="152">
        <f t="shared" si="26"/>
        <v>0</v>
      </c>
      <c r="I473" s="152"/>
      <c r="J473" s="152"/>
      <c r="K473" s="152"/>
      <c r="L473" s="152"/>
      <c r="M473" s="152"/>
    </row>
    <row r="474" ht="15" outlineLevel="2" spans="1:13">
      <c r="A474" s="157"/>
      <c r="B474" s="151" t="s">
        <v>2212</v>
      </c>
      <c r="C474" s="152">
        <f t="shared" si="25"/>
        <v>36</v>
      </c>
      <c r="D474" s="152">
        <v>36</v>
      </c>
      <c r="E474" s="152"/>
      <c r="F474" s="152">
        <v>36</v>
      </c>
      <c r="G474" s="152"/>
      <c r="H474" s="152">
        <f t="shared" si="26"/>
        <v>0</v>
      </c>
      <c r="I474" s="152"/>
      <c r="J474" s="152"/>
      <c r="K474" s="152"/>
      <c r="L474" s="152"/>
      <c r="M474" s="152"/>
    </row>
    <row r="475" ht="15" outlineLevel="1" spans="1:13">
      <c r="A475" s="143" t="s">
        <v>1376</v>
      </c>
      <c r="B475" s="149" t="s">
        <v>2213</v>
      </c>
      <c r="C475" s="150">
        <f t="shared" si="25"/>
        <v>8106.6435</v>
      </c>
      <c r="D475" s="150">
        <v>8106.6435</v>
      </c>
      <c r="E475" s="150">
        <v>8106.6435</v>
      </c>
      <c r="F475" s="150"/>
      <c r="G475" s="150"/>
      <c r="H475" s="150">
        <f t="shared" si="26"/>
        <v>0</v>
      </c>
      <c r="I475" s="150"/>
      <c r="J475" s="150"/>
      <c r="K475" s="150"/>
      <c r="L475" s="150"/>
      <c r="M475" s="150"/>
    </row>
    <row r="476" ht="15" outlineLevel="2" spans="1:13">
      <c r="A476" s="157"/>
      <c r="B476" s="151" t="s">
        <v>2214</v>
      </c>
      <c r="C476" s="152">
        <f t="shared" si="25"/>
        <v>80</v>
      </c>
      <c r="D476" s="152">
        <v>80</v>
      </c>
      <c r="E476" s="152">
        <v>80</v>
      </c>
      <c r="F476" s="152"/>
      <c r="G476" s="152"/>
      <c r="H476" s="152">
        <f t="shared" si="26"/>
        <v>0</v>
      </c>
      <c r="I476" s="152"/>
      <c r="J476" s="152"/>
      <c r="K476" s="152"/>
      <c r="L476" s="152"/>
      <c r="M476" s="152"/>
    </row>
    <row r="477" ht="15" outlineLevel="2" spans="1:13">
      <c r="A477" s="157"/>
      <c r="B477" s="151" t="s">
        <v>2215</v>
      </c>
      <c r="C477" s="152">
        <f t="shared" si="25"/>
        <v>2662.97</v>
      </c>
      <c r="D477" s="152">
        <v>2662.97</v>
      </c>
      <c r="E477" s="152">
        <v>2662.97</v>
      </c>
      <c r="F477" s="152"/>
      <c r="G477" s="152"/>
      <c r="H477" s="152">
        <f t="shared" si="26"/>
        <v>0</v>
      </c>
      <c r="I477" s="152"/>
      <c r="J477" s="152"/>
      <c r="K477" s="152"/>
      <c r="L477" s="152"/>
      <c r="M477" s="152"/>
    </row>
    <row r="478" ht="15" outlineLevel="2" spans="1:13">
      <c r="A478" s="157"/>
      <c r="B478" s="151" t="s">
        <v>2216</v>
      </c>
      <c r="C478" s="152">
        <f t="shared" si="25"/>
        <v>42</v>
      </c>
      <c r="D478" s="152">
        <v>42</v>
      </c>
      <c r="E478" s="152">
        <v>42</v>
      </c>
      <c r="F478" s="152"/>
      <c r="G478" s="152"/>
      <c r="H478" s="152">
        <f t="shared" si="26"/>
        <v>0</v>
      </c>
      <c r="I478" s="152"/>
      <c r="J478" s="152"/>
      <c r="K478" s="152"/>
      <c r="L478" s="152"/>
      <c r="M478" s="152"/>
    </row>
    <row r="479" ht="15" outlineLevel="2" spans="1:13">
      <c r="A479" s="157"/>
      <c r="B479" s="151" t="s">
        <v>2217</v>
      </c>
      <c r="C479" s="152">
        <f t="shared" si="25"/>
        <v>11.2</v>
      </c>
      <c r="D479" s="152">
        <v>11.2</v>
      </c>
      <c r="E479" s="152">
        <v>11.2</v>
      </c>
      <c r="F479" s="152"/>
      <c r="G479" s="152"/>
      <c r="H479" s="152">
        <f t="shared" si="26"/>
        <v>0</v>
      </c>
      <c r="I479" s="152"/>
      <c r="J479" s="152"/>
      <c r="K479" s="152"/>
      <c r="L479" s="152"/>
      <c r="M479" s="152"/>
    </row>
    <row r="480" ht="15" outlineLevel="2" spans="1:13">
      <c r="A480" s="157"/>
      <c r="B480" s="151" t="s">
        <v>2218</v>
      </c>
      <c r="C480" s="152">
        <f t="shared" si="25"/>
        <v>600</v>
      </c>
      <c r="D480" s="152">
        <v>600</v>
      </c>
      <c r="E480" s="152">
        <v>600</v>
      </c>
      <c r="F480" s="152"/>
      <c r="G480" s="152"/>
      <c r="H480" s="152">
        <f t="shared" si="26"/>
        <v>0</v>
      </c>
      <c r="I480" s="152"/>
      <c r="J480" s="152"/>
      <c r="K480" s="152"/>
      <c r="L480" s="152"/>
      <c r="M480" s="152"/>
    </row>
    <row r="481" ht="15" outlineLevel="2" spans="1:13">
      <c r="A481" s="157"/>
      <c r="B481" s="151" t="s">
        <v>2219</v>
      </c>
      <c r="C481" s="152">
        <f t="shared" si="25"/>
        <v>1271.34</v>
      </c>
      <c r="D481" s="152">
        <v>1271.34</v>
      </c>
      <c r="E481" s="152">
        <v>1271.34</v>
      </c>
      <c r="F481" s="152"/>
      <c r="G481" s="152"/>
      <c r="H481" s="152">
        <f t="shared" si="26"/>
        <v>0</v>
      </c>
      <c r="I481" s="152"/>
      <c r="J481" s="152"/>
      <c r="K481" s="152"/>
      <c r="L481" s="152"/>
      <c r="M481" s="152"/>
    </row>
    <row r="482" ht="15" outlineLevel="2" spans="1:13">
      <c r="A482" s="157"/>
      <c r="B482" s="151" t="s">
        <v>2220</v>
      </c>
      <c r="C482" s="152">
        <f t="shared" si="25"/>
        <v>3423.1335</v>
      </c>
      <c r="D482" s="152">
        <v>3423.1335</v>
      </c>
      <c r="E482" s="152">
        <v>3423.1335</v>
      </c>
      <c r="F482" s="152"/>
      <c r="G482" s="152"/>
      <c r="H482" s="152">
        <f t="shared" si="26"/>
        <v>0</v>
      </c>
      <c r="I482" s="152"/>
      <c r="J482" s="152"/>
      <c r="K482" s="152"/>
      <c r="L482" s="152"/>
      <c r="M482" s="152"/>
    </row>
    <row r="483" ht="15" outlineLevel="2" spans="1:13">
      <c r="A483" s="157"/>
      <c r="B483" s="151" t="s">
        <v>2221</v>
      </c>
      <c r="C483" s="152">
        <f t="shared" si="25"/>
        <v>8</v>
      </c>
      <c r="D483" s="152">
        <v>8</v>
      </c>
      <c r="E483" s="152">
        <v>8</v>
      </c>
      <c r="F483" s="152"/>
      <c r="G483" s="152"/>
      <c r="H483" s="152">
        <f t="shared" si="26"/>
        <v>0</v>
      </c>
      <c r="I483" s="152"/>
      <c r="J483" s="152"/>
      <c r="K483" s="152"/>
      <c r="L483" s="152"/>
      <c r="M483" s="152"/>
    </row>
    <row r="484" ht="15" outlineLevel="2" spans="1:13">
      <c r="A484" s="157"/>
      <c r="B484" s="151" t="s">
        <v>2222</v>
      </c>
      <c r="C484" s="152">
        <f t="shared" si="25"/>
        <v>8</v>
      </c>
      <c r="D484" s="152">
        <v>8</v>
      </c>
      <c r="E484" s="152">
        <v>8</v>
      </c>
      <c r="F484" s="152"/>
      <c r="G484" s="152"/>
      <c r="H484" s="152">
        <f t="shared" si="26"/>
        <v>0</v>
      </c>
      <c r="I484" s="152"/>
      <c r="J484" s="152"/>
      <c r="K484" s="152"/>
      <c r="L484" s="152"/>
      <c r="M484" s="152"/>
    </row>
    <row r="485" ht="15" outlineLevel="1" spans="1:13">
      <c r="A485" s="143" t="s">
        <v>1378</v>
      </c>
      <c r="B485" s="149" t="s">
        <v>2223</v>
      </c>
      <c r="C485" s="150">
        <f t="shared" si="25"/>
        <v>717.41</v>
      </c>
      <c r="D485" s="150">
        <v>717.41</v>
      </c>
      <c r="E485" s="150">
        <v>717.41</v>
      </c>
      <c r="F485" s="150"/>
      <c r="G485" s="150"/>
      <c r="H485" s="150">
        <f t="shared" si="26"/>
        <v>0</v>
      </c>
      <c r="I485" s="150"/>
      <c r="J485" s="150"/>
      <c r="K485" s="150"/>
      <c r="L485" s="150"/>
      <c r="M485" s="150"/>
    </row>
    <row r="486" ht="15" outlineLevel="2" spans="1:13">
      <c r="A486" s="157"/>
      <c r="B486" s="151" t="s">
        <v>2224</v>
      </c>
      <c r="C486" s="152">
        <f t="shared" si="25"/>
        <v>280</v>
      </c>
      <c r="D486" s="152">
        <v>280</v>
      </c>
      <c r="E486" s="152">
        <v>280</v>
      </c>
      <c r="F486" s="152"/>
      <c r="G486" s="152"/>
      <c r="H486" s="152">
        <f t="shared" si="26"/>
        <v>0</v>
      </c>
      <c r="I486" s="152"/>
      <c r="J486" s="152"/>
      <c r="K486" s="152"/>
      <c r="L486" s="152"/>
      <c r="M486" s="152"/>
    </row>
    <row r="487" ht="15" outlineLevel="2" spans="1:13">
      <c r="A487" s="157"/>
      <c r="B487" s="151" t="s">
        <v>2225</v>
      </c>
      <c r="C487" s="152">
        <f t="shared" si="25"/>
        <v>116.58</v>
      </c>
      <c r="D487" s="152">
        <v>116.58</v>
      </c>
      <c r="E487" s="152">
        <v>116.58</v>
      </c>
      <c r="F487" s="152"/>
      <c r="G487" s="152"/>
      <c r="H487" s="152">
        <f t="shared" si="26"/>
        <v>0</v>
      </c>
      <c r="I487" s="152"/>
      <c r="J487" s="152"/>
      <c r="K487" s="152"/>
      <c r="L487" s="152"/>
      <c r="M487" s="152"/>
    </row>
    <row r="488" ht="15" outlineLevel="2" spans="1:13">
      <c r="A488" s="157"/>
      <c r="B488" s="151" t="s">
        <v>2226</v>
      </c>
      <c r="C488" s="152">
        <f t="shared" si="25"/>
        <v>20.68</v>
      </c>
      <c r="D488" s="152">
        <v>20.68</v>
      </c>
      <c r="E488" s="152">
        <v>20.68</v>
      </c>
      <c r="F488" s="152"/>
      <c r="G488" s="152"/>
      <c r="H488" s="152">
        <f t="shared" si="26"/>
        <v>0</v>
      </c>
      <c r="I488" s="152"/>
      <c r="J488" s="152"/>
      <c r="K488" s="152"/>
      <c r="L488" s="152"/>
      <c r="M488" s="152"/>
    </row>
    <row r="489" ht="15" outlineLevel="2" spans="1:13">
      <c r="A489" s="157"/>
      <c r="B489" s="151" t="s">
        <v>2227</v>
      </c>
      <c r="C489" s="152">
        <f t="shared" si="25"/>
        <v>1</v>
      </c>
      <c r="D489" s="152">
        <v>1</v>
      </c>
      <c r="E489" s="152">
        <v>1</v>
      </c>
      <c r="F489" s="152"/>
      <c r="G489" s="152"/>
      <c r="H489" s="152">
        <f t="shared" si="26"/>
        <v>0</v>
      </c>
      <c r="I489" s="152"/>
      <c r="J489" s="152"/>
      <c r="K489" s="152"/>
      <c r="L489" s="152"/>
      <c r="M489" s="152"/>
    </row>
    <row r="490" ht="15" outlineLevel="2" spans="1:13">
      <c r="A490" s="157"/>
      <c r="B490" s="151" t="s">
        <v>2228</v>
      </c>
      <c r="C490" s="152">
        <f t="shared" si="25"/>
        <v>299.15</v>
      </c>
      <c r="D490" s="152">
        <v>299.15</v>
      </c>
      <c r="E490" s="152">
        <v>299.15</v>
      </c>
      <c r="F490" s="152"/>
      <c r="G490" s="152"/>
      <c r="H490" s="152">
        <f t="shared" si="26"/>
        <v>0</v>
      </c>
      <c r="I490" s="152"/>
      <c r="J490" s="152"/>
      <c r="K490" s="152"/>
      <c r="L490" s="152"/>
      <c r="M490" s="152"/>
    </row>
    <row r="491" ht="15" outlineLevel="1" spans="1:13">
      <c r="A491" s="143" t="s">
        <v>1380</v>
      </c>
      <c r="B491" s="149" t="s">
        <v>2229</v>
      </c>
      <c r="C491" s="150">
        <f t="shared" si="25"/>
        <v>717.1</v>
      </c>
      <c r="D491" s="150">
        <v>717.1</v>
      </c>
      <c r="E491" s="150">
        <v>717.1</v>
      </c>
      <c r="F491" s="150"/>
      <c r="G491" s="150"/>
      <c r="H491" s="150">
        <f t="shared" si="26"/>
        <v>0</v>
      </c>
      <c r="I491" s="150"/>
      <c r="J491" s="150"/>
      <c r="K491" s="150"/>
      <c r="L491" s="150"/>
      <c r="M491" s="150"/>
    </row>
    <row r="492" ht="15" outlineLevel="2" spans="1:13">
      <c r="A492" s="157"/>
      <c r="B492" s="151" t="s">
        <v>2230</v>
      </c>
      <c r="C492" s="152">
        <f t="shared" si="25"/>
        <v>12</v>
      </c>
      <c r="D492" s="152">
        <v>12</v>
      </c>
      <c r="E492" s="152">
        <v>12</v>
      </c>
      <c r="F492" s="152"/>
      <c r="G492" s="152"/>
      <c r="H492" s="152">
        <f t="shared" si="26"/>
        <v>0</v>
      </c>
      <c r="I492" s="152"/>
      <c r="J492" s="152"/>
      <c r="K492" s="152"/>
      <c r="L492" s="152"/>
      <c r="M492" s="152"/>
    </row>
    <row r="493" ht="15" outlineLevel="2" spans="1:13">
      <c r="A493" s="157"/>
      <c r="B493" s="151" t="s">
        <v>2231</v>
      </c>
      <c r="C493" s="152">
        <f t="shared" si="25"/>
        <v>48</v>
      </c>
      <c r="D493" s="152">
        <v>48</v>
      </c>
      <c r="E493" s="152">
        <v>48</v>
      </c>
      <c r="F493" s="152"/>
      <c r="G493" s="152"/>
      <c r="H493" s="152">
        <f t="shared" si="26"/>
        <v>0</v>
      </c>
      <c r="I493" s="152"/>
      <c r="J493" s="152"/>
      <c r="K493" s="152"/>
      <c r="L493" s="152"/>
      <c r="M493" s="152"/>
    </row>
    <row r="494" ht="15" outlineLevel="2" spans="1:13">
      <c r="A494" s="157"/>
      <c r="B494" s="151" t="s">
        <v>2232</v>
      </c>
      <c r="C494" s="152">
        <f t="shared" si="25"/>
        <v>16</v>
      </c>
      <c r="D494" s="152">
        <v>16</v>
      </c>
      <c r="E494" s="152">
        <v>16</v>
      </c>
      <c r="F494" s="152"/>
      <c r="G494" s="152"/>
      <c r="H494" s="152">
        <f t="shared" si="26"/>
        <v>0</v>
      </c>
      <c r="I494" s="152"/>
      <c r="J494" s="152"/>
      <c r="K494" s="152"/>
      <c r="L494" s="152"/>
      <c r="M494" s="152"/>
    </row>
    <row r="495" ht="15" outlineLevel="2" spans="1:13">
      <c r="A495" s="157"/>
      <c r="B495" s="151" t="s">
        <v>2233</v>
      </c>
      <c r="C495" s="152">
        <f t="shared" si="25"/>
        <v>193</v>
      </c>
      <c r="D495" s="152">
        <v>193</v>
      </c>
      <c r="E495" s="152">
        <v>193</v>
      </c>
      <c r="F495" s="152"/>
      <c r="G495" s="152"/>
      <c r="H495" s="152">
        <f t="shared" si="26"/>
        <v>0</v>
      </c>
      <c r="I495" s="152"/>
      <c r="J495" s="152"/>
      <c r="K495" s="152"/>
      <c r="L495" s="152"/>
      <c r="M495" s="152"/>
    </row>
    <row r="496" ht="15" outlineLevel="2" spans="1:13">
      <c r="A496" s="157"/>
      <c r="B496" s="151" t="s">
        <v>2234</v>
      </c>
      <c r="C496" s="152">
        <f t="shared" si="25"/>
        <v>142</v>
      </c>
      <c r="D496" s="152">
        <v>142</v>
      </c>
      <c r="E496" s="152">
        <v>142</v>
      </c>
      <c r="F496" s="152"/>
      <c r="G496" s="152"/>
      <c r="H496" s="152">
        <f t="shared" si="26"/>
        <v>0</v>
      </c>
      <c r="I496" s="152"/>
      <c r="J496" s="152"/>
      <c r="K496" s="152"/>
      <c r="L496" s="152"/>
      <c r="M496" s="152"/>
    </row>
    <row r="497" ht="15" outlineLevel="2" spans="1:13">
      <c r="A497" s="157"/>
      <c r="B497" s="151" t="s">
        <v>2235</v>
      </c>
      <c r="C497" s="152">
        <f t="shared" si="25"/>
        <v>40.1</v>
      </c>
      <c r="D497" s="152">
        <v>40.1</v>
      </c>
      <c r="E497" s="152">
        <v>40.1</v>
      </c>
      <c r="F497" s="152"/>
      <c r="G497" s="152"/>
      <c r="H497" s="152">
        <f t="shared" si="26"/>
        <v>0</v>
      </c>
      <c r="I497" s="152"/>
      <c r="J497" s="152"/>
      <c r="K497" s="152"/>
      <c r="L497" s="152"/>
      <c r="M497" s="152"/>
    </row>
    <row r="498" ht="15" outlineLevel="2" spans="1:13">
      <c r="A498" s="157"/>
      <c r="B498" s="151" t="s">
        <v>2236</v>
      </c>
      <c r="C498" s="152">
        <f t="shared" si="25"/>
        <v>266</v>
      </c>
      <c r="D498" s="152">
        <v>266</v>
      </c>
      <c r="E498" s="152">
        <v>266</v>
      </c>
      <c r="F498" s="152"/>
      <c r="G498" s="152"/>
      <c r="H498" s="152">
        <f t="shared" si="26"/>
        <v>0</v>
      </c>
      <c r="I498" s="152"/>
      <c r="J498" s="152"/>
      <c r="K498" s="152"/>
      <c r="L498" s="152"/>
      <c r="M498" s="152"/>
    </row>
    <row r="499" ht="15" outlineLevel="1" spans="1:13">
      <c r="A499" s="143" t="s">
        <v>1382</v>
      </c>
      <c r="B499" s="149" t="s">
        <v>2237</v>
      </c>
      <c r="C499" s="150">
        <f t="shared" si="25"/>
        <v>20</v>
      </c>
      <c r="D499" s="150">
        <v>20</v>
      </c>
      <c r="E499" s="150">
        <v>20</v>
      </c>
      <c r="F499" s="150"/>
      <c r="G499" s="150"/>
      <c r="H499" s="150">
        <f t="shared" si="26"/>
        <v>0</v>
      </c>
      <c r="I499" s="150"/>
      <c r="J499" s="150"/>
      <c r="K499" s="150"/>
      <c r="L499" s="150"/>
      <c r="M499" s="150"/>
    </row>
    <row r="500" ht="15" outlineLevel="2" spans="1:13">
      <c r="A500" s="157"/>
      <c r="B500" s="151" t="s">
        <v>2238</v>
      </c>
      <c r="C500" s="152">
        <f t="shared" si="25"/>
        <v>20</v>
      </c>
      <c r="D500" s="152">
        <v>20</v>
      </c>
      <c r="E500" s="152">
        <v>20</v>
      </c>
      <c r="F500" s="152"/>
      <c r="G500" s="152"/>
      <c r="H500" s="152">
        <f t="shared" si="26"/>
        <v>0</v>
      </c>
      <c r="I500" s="152"/>
      <c r="J500" s="152"/>
      <c r="K500" s="152"/>
      <c r="L500" s="152"/>
      <c r="M500" s="152"/>
    </row>
    <row r="501" ht="15" outlineLevel="1" spans="1:13">
      <c r="A501" s="143" t="s">
        <v>1384</v>
      </c>
      <c r="B501" s="149" t="s">
        <v>2239</v>
      </c>
      <c r="C501" s="150">
        <f t="shared" si="25"/>
        <v>547.5</v>
      </c>
      <c r="D501" s="150">
        <v>547.5</v>
      </c>
      <c r="E501" s="150">
        <v>547.5</v>
      </c>
      <c r="F501" s="150"/>
      <c r="G501" s="150"/>
      <c r="H501" s="150">
        <f t="shared" si="26"/>
        <v>0</v>
      </c>
      <c r="I501" s="150"/>
      <c r="J501" s="150"/>
      <c r="K501" s="150"/>
      <c r="L501" s="150"/>
      <c r="M501" s="150"/>
    </row>
    <row r="502" ht="15" outlineLevel="2" spans="1:13">
      <c r="A502" s="157"/>
      <c r="B502" s="151" t="s">
        <v>2240</v>
      </c>
      <c r="C502" s="152">
        <f t="shared" si="25"/>
        <v>300</v>
      </c>
      <c r="D502" s="152">
        <v>300</v>
      </c>
      <c r="E502" s="152">
        <v>300</v>
      </c>
      <c r="F502" s="152"/>
      <c r="G502" s="152"/>
      <c r="H502" s="152">
        <f t="shared" si="26"/>
        <v>0</v>
      </c>
      <c r="I502" s="152"/>
      <c r="J502" s="152"/>
      <c r="K502" s="152"/>
      <c r="L502" s="152"/>
      <c r="M502" s="152"/>
    </row>
    <row r="503" ht="15" outlineLevel="2" spans="1:13">
      <c r="A503" s="157"/>
      <c r="B503" s="151" t="s">
        <v>2241</v>
      </c>
      <c r="C503" s="152">
        <f t="shared" si="25"/>
        <v>6</v>
      </c>
      <c r="D503" s="152">
        <v>6</v>
      </c>
      <c r="E503" s="152">
        <v>6</v>
      </c>
      <c r="F503" s="152"/>
      <c r="G503" s="152"/>
      <c r="H503" s="152">
        <f t="shared" si="26"/>
        <v>0</v>
      </c>
      <c r="I503" s="152"/>
      <c r="J503" s="152"/>
      <c r="K503" s="152"/>
      <c r="L503" s="152"/>
      <c r="M503" s="152"/>
    </row>
    <row r="504" ht="15" outlineLevel="2" spans="1:13">
      <c r="A504" s="157"/>
      <c r="B504" s="151" t="s">
        <v>2242</v>
      </c>
      <c r="C504" s="152">
        <f t="shared" si="25"/>
        <v>8</v>
      </c>
      <c r="D504" s="152">
        <v>8</v>
      </c>
      <c r="E504" s="152">
        <v>8</v>
      </c>
      <c r="F504" s="152"/>
      <c r="G504" s="152"/>
      <c r="H504" s="152">
        <f t="shared" si="26"/>
        <v>0</v>
      </c>
      <c r="I504" s="152"/>
      <c r="J504" s="152"/>
      <c r="K504" s="152"/>
      <c r="L504" s="152"/>
      <c r="M504" s="152"/>
    </row>
    <row r="505" ht="15" outlineLevel="2" spans="1:13">
      <c r="A505" s="157"/>
      <c r="B505" s="151" t="s">
        <v>2243</v>
      </c>
      <c r="C505" s="152">
        <f t="shared" si="25"/>
        <v>227.5</v>
      </c>
      <c r="D505" s="152">
        <v>227.5</v>
      </c>
      <c r="E505" s="152">
        <v>227.5</v>
      </c>
      <c r="F505" s="152"/>
      <c r="G505" s="152"/>
      <c r="H505" s="152">
        <f t="shared" si="26"/>
        <v>0</v>
      </c>
      <c r="I505" s="152"/>
      <c r="J505" s="152"/>
      <c r="K505" s="152"/>
      <c r="L505" s="152"/>
      <c r="M505" s="152"/>
    </row>
    <row r="506" ht="15" outlineLevel="2" spans="1:13">
      <c r="A506" s="157"/>
      <c r="B506" s="151" t="s">
        <v>2244</v>
      </c>
      <c r="C506" s="152">
        <f t="shared" si="25"/>
        <v>6</v>
      </c>
      <c r="D506" s="152">
        <v>6</v>
      </c>
      <c r="E506" s="152">
        <v>6</v>
      </c>
      <c r="F506" s="152"/>
      <c r="G506" s="152"/>
      <c r="H506" s="152">
        <f t="shared" si="26"/>
        <v>0</v>
      </c>
      <c r="I506" s="152"/>
      <c r="J506" s="152"/>
      <c r="K506" s="152"/>
      <c r="L506" s="152"/>
      <c r="M506" s="152"/>
    </row>
    <row r="507" ht="15" outlineLevel="1" spans="1:13">
      <c r="A507" s="143" t="s">
        <v>1386</v>
      </c>
      <c r="B507" s="149" t="s">
        <v>2245</v>
      </c>
      <c r="C507" s="150">
        <f t="shared" si="25"/>
        <v>795.36</v>
      </c>
      <c r="D507" s="150">
        <v>795.36</v>
      </c>
      <c r="E507" s="150">
        <v>725.36</v>
      </c>
      <c r="F507" s="150">
        <v>70</v>
      </c>
      <c r="G507" s="150"/>
      <c r="H507" s="150">
        <f t="shared" si="26"/>
        <v>0</v>
      </c>
      <c r="I507" s="150"/>
      <c r="J507" s="150"/>
      <c r="K507" s="150"/>
      <c r="L507" s="150"/>
      <c r="M507" s="150"/>
    </row>
    <row r="508" ht="15" outlineLevel="2" spans="1:13">
      <c r="A508" s="157"/>
      <c r="B508" s="151" t="s">
        <v>2246</v>
      </c>
      <c r="C508" s="152">
        <f t="shared" si="25"/>
        <v>219.67</v>
      </c>
      <c r="D508" s="152">
        <v>219.67</v>
      </c>
      <c r="E508" s="152">
        <v>219.67</v>
      </c>
      <c r="F508" s="152"/>
      <c r="G508" s="152"/>
      <c r="H508" s="152">
        <f t="shared" si="26"/>
        <v>0</v>
      </c>
      <c r="I508" s="152"/>
      <c r="J508" s="152"/>
      <c r="K508" s="152"/>
      <c r="L508" s="152"/>
      <c r="M508" s="152"/>
    </row>
    <row r="509" ht="15" outlineLevel="2" spans="1:13">
      <c r="A509" s="157"/>
      <c r="B509" s="151" t="s">
        <v>2247</v>
      </c>
      <c r="C509" s="152">
        <f t="shared" si="25"/>
        <v>28.8</v>
      </c>
      <c r="D509" s="152">
        <v>28.8</v>
      </c>
      <c r="E509" s="152">
        <v>28.8</v>
      </c>
      <c r="F509" s="152"/>
      <c r="G509" s="152"/>
      <c r="H509" s="152">
        <f t="shared" si="26"/>
        <v>0</v>
      </c>
      <c r="I509" s="152"/>
      <c r="J509" s="152"/>
      <c r="K509" s="152"/>
      <c r="L509" s="152"/>
      <c r="M509" s="152"/>
    </row>
    <row r="510" ht="15" outlineLevel="2" spans="1:13">
      <c r="A510" s="157"/>
      <c r="B510" s="151" t="s">
        <v>2248</v>
      </c>
      <c r="C510" s="152">
        <f t="shared" si="25"/>
        <v>49</v>
      </c>
      <c r="D510" s="152">
        <v>49</v>
      </c>
      <c r="E510" s="152">
        <v>49</v>
      </c>
      <c r="F510" s="152"/>
      <c r="G510" s="152"/>
      <c r="H510" s="152">
        <f t="shared" si="26"/>
        <v>0</v>
      </c>
      <c r="I510" s="152"/>
      <c r="J510" s="152"/>
      <c r="K510" s="152"/>
      <c r="L510" s="152"/>
      <c r="M510" s="152"/>
    </row>
    <row r="511" ht="15" outlineLevel="2" spans="1:13">
      <c r="A511" s="157"/>
      <c r="B511" s="151" t="s">
        <v>2225</v>
      </c>
      <c r="C511" s="152">
        <f t="shared" si="25"/>
        <v>83.42</v>
      </c>
      <c r="D511" s="152">
        <v>83.42</v>
      </c>
      <c r="E511" s="152">
        <v>83.42</v>
      </c>
      <c r="F511" s="152"/>
      <c r="G511" s="152"/>
      <c r="H511" s="152">
        <f t="shared" si="26"/>
        <v>0</v>
      </c>
      <c r="I511" s="152"/>
      <c r="J511" s="152"/>
      <c r="K511" s="152"/>
      <c r="L511" s="152"/>
      <c r="M511" s="152"/>
    </row>
    <row r="512" ht="15" outlineLevel="2" spans="1:13">
      <c r="A512" s="157"/>
      <c r="B512" s="151" t="s">
        <v>2249</v>
      </c>
      <c r="C512" s="152">
        <f t="shared" si="25"/>
        <v>9.17</v>
      </c>
      <c r="D512" s="152">
        <v>9.17</v>
      </c>
      <c r="E512" s="152">
        <v>9.17</v>
      </c>
      <c r="F512" s="152"/>
      <c r="G512" s="152"/>
      <c r="H512" s="152">
        <f t="shared" si="26"/>
        <v>0</v>
      </c>
      <c r="I512" s="152"/>
      <c r="J512" s="152"/>
      <c r="K512" s="152"/>
      <c r="L512" s="152"/>
      <c r="M512" s="152"/>
    </row>
    <row r="513" ht="15" outlineLevel="2" spans="1:13">
      <c r="A513" s="157"/>
      <c r="B513" s="151" t="s">
        <v>2250</v>
      </c>
      <c r="C513" s="152">
        <f t="shared" si="25"/>
        <v>70</v>
      </c>
      <c r="D513" s="152">
        <v>70</v>
      </c>
      <c r="E513" s="152">
        <v>70</v>
      </c>
      <c r="F513" s="152"/>
      <c r="G513" s="152"/>
      <c r="H513" s="152">
        <f t="shared" si="26"/>
        <v>0</v>
      </c>
      <c r="I513" s="152"/>
      <c r="J513" s="152"/>
      <c r="K513" s="152"/>
      <c r="L513" s="152"/>
      <c r="M513" s="152"/>
    </row>
    <row r="514" ht="15" outlineLevel="2" spans="1:13">
      <c r="A514" s="157"/>
      <c r="B514" s="151" t="s">
        <v>2251</v>
      </c>
      <c r="C514" s="152">
        <f t="shared" si="25"/>
        <v>75.25</v>
      </c>
      <c r="D514" s="152">
        <v>75.25</v>
      </c>
      <c r="E514" s="152">
        <v>75.25</v>
      </c>
      <c r="F514" s="152"/>
      <c r="G514" s="152"/>
      <c r="H514" s="152">
        <f t="shared" si="26"/>
        <v>0</v>
      </c>
      <c r="I514" s="152"/>
      <c r="J514" s="152"/>
      <c r="K514" s="152"/>
      <c r="L514" s="152"/>
      <c r="M514" s="152"/>
    </row>
    <row r="515" ht="15" outlineLevel="2" spans="1:13">
      <c r="A515" s="157"/>
      <c r="B515" s="151" t="s">
        <v>2252</v>
      </c>
      <c r="C515" s="152">
        <f t="shared" si="25"/>
        <v>60</v>
      </c>
      <c r="D515" s="152">
        <v>60</v>
      </c>
      <c r="E515" s="152">
        <v>60</v>
      </c>
      <c r="F515" s="152"/>
      <c r="G515" s="152"/>
      <c r="H515" s="152">
        <f t="shared" si="26"/>
        <v>0</v>
      </c>
      <c r="I515" s="152"/>
      <c r="J515" s="152"/>
      <c r="K515" s="152"/>
      <c r="L515" s="152"/>
      <c r="M515" s="152"/>
    </row>
    <row r="516" ht="15" outlineLevel="2" spans="1:13">
      <c r="A516" s="157"/>
      <c r="B516" s="151" t="s">
        <v>2253</v>
      </c>
      <c r="C516" s="152">
        <f t="shared" si="25"/>
        <v>41</v>
      </c>
      <c r="D516" s="152">
        <v>41</v>
      </c>
      <c r="E516" s="152">
        <v>41</v>
      </c>
      <c r="F516" s="152"/>
      <c r="G516" s="152"/>
      <c r="H516" s="152">
        <f t="shared" si="26"/>
        <v>0</v>
      </c>
      <c r="I516" s="152"/>
      <c r="J516" s="152"/>
      <c r="K516" s="152"/>
      <c r="L516" s="152"/>
      <c r="M516" s="152"/>
    </row>
    <row r="517" ht="15" outlineLevel="2" spans="1:13">
      <c r="A517" s="157"/>
      <c r="B517" s="151" t="s">
        <v>2254</v>
      </c>
      <c r="C517" s="152">
        <f t="shared" si="25"/>
        <v>48.95</v>
      </c>
      <c r="D517" s="152">
        <v>48.95</v>
      </c>
      <c r="E517" s="152">
        <v>48.95</v>
      </c>
      <c r="F517" s="152"/>
      <c r="G517" s="152"/>
      <c r="H517" s="152">
        <f t="shared" si="26"/>
        <v>0</v>
      </c>
      <c r="I517" s="152"/>
      <c r="J517" s="152"/>
      <c r="K517" s="152"/>
      <c r="L517" s="152"/>
      <c r="M517" s="152"/>
    </row>
    <row r="518" ht="15" outlineLevel="2" spans="1:13">
      <c r="A518" s="157"/>
      <c r="B518" s="151" t="s">
        <v>2255</v>
      </c>
      <c r="C518" s="152">
        <f t="shared" si="25"/>
        <v>40.1</v>
      </c>
      <c r="D518" s="152">
        <v>40.1</v>
      </c>
      <c r="E518" s="152">
        <v>40.1</v>
      </c>
      <c r="F518" s="152"/>
      <c r="G518" s="152"/>
      <c r="H518" s="152">
        <f t="shared" si="26"/>
        <v>0</v>
      </c>
      <c r="I518" s="152"/>
      <c r="J518" s="152"/>
      <c r="K518" s="152"/>
      <c r="L518" s="152"/>
      <c r="M518" s="152"/>
    </row>
    <row r="519" ht="15" outlineLevel="2" spans="1:13">
      <c r="A519" s="157"/>
      <c r="B519" s="151" t="s">
        <v>2256</v>
      </c>
      <c r="C519" s="152">
        <f t="shared" si="25"/>
        <v>70</v>
      </c>
      <c r="D519" s="152">
        <v>70</v>
      </c>
      <c r="E519" s="152"/>
      <c r="F519" s="152">
        <v>70</v>
      </c>
      <c r="G519" s="152"/>
      <c r="H519" s="152">
        <f t="shared" si="26"/>
        <v>0</v>
      </c>
      <c r="I519" s="152"/>
      <c r="J519" s="152"/>
      <c r="K519" s="152"/>
      <c r="L519" s="152"/>
      <c r="M519" s="152"/>
    </row>
    <row r="520" ht="15" outlineLevel="1" spans="1:13">
      <c r="A520" s="143" t="s">
        <v>1388</v>
      </c>
      <c r="B520" s="149" t="s">
        <v>2257</v>
      </c>
      <c r="C520" s="150">
        <f t="shared" si="25"/>
        <v>131.71</v>
      </c>
      <c r="D520" s="150">
        <v>131.71</v>
      </c>
      <c r="E520" s="150">
        <v>131.71</v>
      </c>
      <c r="F520" s="150"/>
      <c r="G520" s="150"/>
      <c r="H520" s="150">
        <f t="shared" si="26"/>
        <v>0</v>
      </c>
      <c r="I520" s="150"/>
      <c r="J520" s="150"/>
      <c r="K520" s="150"/>
      <c r="L520" s="150"/>
      <c r="M520" s="150"/>
    </row>
    <row r="521" ht="15" outlineLevel="2" spans="1:13">
      <c r="A521" s="157"/>
      <c r="B521" s="151" t="s">
        <v>2258</v>
      </c>
      <c r="C521" s="152">
        <f t="shared" si="25"/>
        <v>60</v>
      </c>
      <c r="D521" s="152">
        <v>60</v>
      </c>
      <c r="E521" s="152">
        <v>60</v>
      </c>
      <c r="F521" s="152"/>
      <c r="G521" s="152"/>
      <c r="H521" s="152">
        <f t="shared" si="26"/>
        <v>0</v>
      </c>
      <c r="I521" s="152"/>
      <c r="J521" s="152"/>
      <c r="K521" s="152"/>
      <c r="L521" s="152"/>
      <c r="M521" s="152"/>
    </row>
    <row r="522" ht="15" outlineLevel="2" spans="1:13">
      <c r="A522" s="157"/>
      <c r="B522" s="151" t="s">
        <v>2259</v>
      </c>
      <c r="C522" s="152">
        <f t="shared" si="25"/>
        <v>3.71</v>
      </c>
      <c r="D522" s="152">
        <v>3.71</v>
      </c>
      <c r="E522" s="152">
        <v>3.71</v>
      </c>
      <c r="F522" s="152"/>
      <c r="G522" s="152"/>
      <c r="H522" s="152">
        <f t="shared" si="26"/>
        <v>0</v>
      </c>
      <c r="I522" s="152"/>
      <c r="J522" s="152"/>
      <c r="K522" s="152"/>
      <c r="L522" s="152"/>
      <c r="M522" s="152"/>
    </row>
    <row r="523" ht="15" outlineLevel="2" spans="1:13">
      <c r="A523" s="157"/>
      <c r="B523" s="151" t="s">
        <v>2260</v>
      </c>
      <c r="C523" s="152">
        <f t="shared" ref="C523:C586" si="27">H523+G523+D523</f>
        <v>60</v>
      </c>
      <c r="D523" s="152">
        <v>60</v>
      </c>
      <c r="E523" s="152">
        <v>60</v>
      </c>
      <c r="F523" s="152"/>
      <c r="G523" s="152"/>
      <c r="H523" s="152">
        <f t="shared" ref="H523:H586" si="28">SUM(I523:M523)</f>
        <v>0</v>
      </c>
      <c r="I523" s="152"/>
      <c r="J523" s="152"/>
      <c r="K523" s="152"/>
      <c r="L523" s="152"/>
      <c r="M523" s="152"/>
    </row>
    <row r="524" ht="15" outlineLevel="2" spans="1:13">
      <c r="A524" s="157"/>
      <c r="B524" s="151" t="s">
        <v>2261</v>
      </c>
      <c r="C524" s="152">
        <f t="shared" si="27"/>
        <v>8</v>
      </c>
      <c r="D524" s="152">
        <v>8</v>
      </c>
      <c r="E524" s="152">
        <v>8</v>
      </c>
      <c r="F524" s="152"/>
      <c r="G524" s="152"/>
      <c r="H524" s="152">
        <f t="shared" si="28"/>
        <v>0</v>
      </c>
      <c r="I524" s="152"/>
      <c r="J524" s="152"/>
      <c r="K524" s="152"/>
      <c r="L524" s="152"/>
      <c r="M524" s="152"/>
    </row>
    <row r="525" ht="15" outlineLevel="1" spans="1:13">
      <c r="A525" s="143" t="s">
        <v>1390</v>
      </c>
      <c r="B525" s="149" t="s">
        <v>2262</v>
      </c>
      <c r="C525" s="150">
        <f t="shared" si="27"/>
        <v>223</v>
      </c>
      <c r="D525" s="150">
        <v>223</v>
      </c>
      <c r="E525" s="150">
        <v>223</v>
      </c>
      <c r="F525" s="150"/>
      <c r="G525" s="150"/>
      <c r="H525" s="150">
        <f t="shared" si="28"/>
        <v>0</v>
      </c>
      <c r="I525" s="150"/>
      <c r="J525" s="150"/>
      <c r="K525" s="150"/>
      <c r="L525" s="150"/>
      <c r="M525" s="150"/>
    </row>
    <row r="526" ht="15" outlineLevel="2" spans="1:13">
      <c r="A526" s="157"/>
      <c r="B526" s="151" t="s">
        <v>2263</v>
      </c>
      <c r="C526" s="152">
        <f t="shared" si="27"/>
        <v>6</v>
      </c>
      <c r="D526" s="152">
        <v>6</v>
      </c>
      <c r="E526" s="152">
        <v>6</v>
      </c>
      <c r="F526" s="152"/>
      <c r="G526" s="152"/>
      <c r="H526" s="152">
        <f t="shared" si="28"/>
        <v>0</v>
      </c>
      <c r="I526" s="152"/>
      <c r="J526" s="152"/>
      <c r="K526" s="152"/>
      <c r="L526" s="152"/>
      <c r="M526" s="152"/>
    </row>
    <row r="527" ht="15" outlineLevel="2" spans="1:13">
      <c r="A527" s="157"/>
      <c r="B527" s="151" t="s">
        <v>2264</v>
      </c>
      <c r="C527" s="152">
        <f t="shared" si="27"/>
        <v>135</v>
      </c>
      <c r="D527" s="152">
        <v>135</v>
      </c>
      <c r="E527" s="152">
        <v>135</v>
      </c>
      <c r="F527" s="152"/>
      <c r="G527" s="152"/>
      <c r="H527" s="152">
        <f t="shared" si="28"/>
        <v>0</v>
      </c>
      <c r="I527" s="152"/>
      <c r="J527" s="152"/>
      <c r="K527" s="152"/>
      <c r="L527" s="152"/>
      <c r="M527" s="152"/>
    </row>
    <row r="528" ht="15" outlineLevel="2" spans="1:13">
      <c r="A528" s="157"/>
      <c r="B528" s="151" t="s">
        <v>2265</v>
      </c>
      <c r="C528" s="152">
        <f t="shared" si="27"/>
        <v>82</v>
      </c>
      <c r="D528" s="152">
        <v>82</v>
      </c>
      <c r="E528" s="152">
        <v>82</v>
      </c>
      <c r="F528" s="152"/>
      <c r="G528" s="152"/>
      <c r="H528" s="152">
        <f t="shared" si="28"/>
        <v>0</v>
      </c>
      <c r="I528" s="152"/>
      <c r="J528" s="152"/>
      <c r="K528" s="152"/>
      <c r="L528" s="152"/>
      <c r="M528" s="152"/>
    </row>
    <row r="529" ht="15" outlineLevel="1" spans="1:13">
      <c r="A529" s="143" t="s">
        <v>1392</v>
      </c>
      <c r="B529" s="149" t="s">
        <v>2266</v>
      </c>
      <c r="C529" s="150">
        <f t="shared" si="27"/>
        <v>4</v>
      </c>
      <c r="D529" s="150">
        <v>4</v>
      </c>
      <c r="E529" s="150">
        <v>4</v>
      </c>
      <c r="F529" s="150"/>
      <c r="G529" s="150"/>
      <c r="H529" s="150">
        <f t="shared" si="28"/>
        <v>0</v>
      </c>
      <c r="I529" s="150"/>
      <c r="J529" s="150"/>
      <c r="K529" s="150"/>
      <c r="L529" s="150"/>
      <c r="M529" s="150"/>
    </row>
    <row r="530" ht="15" outlineLevel="2" spans="1:13">
      <c r="A530" s="157"/>
      <c r="B530" s="151" t="s">
        <v>2267</v>
      </c>
      <c r="C530" s="152">
        <f t="shared" si="27"/>
        <v>4</v>
      </c>
      <c r="D530" s="152">
        <v>4</v>
      </c>
      <c r="E530" s="152">
        <v>4</v>
      </c>
      <c r="F530" s="152"/>
      <c r="G530" s="152"/>
      <c r="H530" s="152">
        <f t="shared" si="28"/>
        <v>0</v>
      </c>
      <c r="I530" s="152"/>
      <c r="J530" s="152"/>
      <c r="K530" s="152"/>
      <c r="L530" s="152"/>
      <c r="M530" s="152"/>
    </row>
    <row r="531" ht="15" outlineLevel="1" spans="1:13">
      <c r="A531" s="143" t="s">
        <v>1398</v>
      </c>
      <c r="B531" s="149" t="s">
        <v>2268</v>
      </c>
      <c r="C531" s="150">
        <f t="shared" si="27"/>
        <v>420</v>
      </c>
      <c r="D531" s="150">
        <v>420</v>
      </c>
      <c r="E531" s="150">
        <v>138</v>
      </c>
      <c r="F531" s="150">
        <v>282</v>
      </c>
      <c r="G531" s="150"/>
      <c r="H531" s="150">
        <f t="shared" si="28"/>
        <v>0</v>
      </c>
      <c r="I531" s="150"/>
      <c r="J531" s="150"/>
      <c r="K531" s="150"/>
      <c r="L531" s="150"/>
      <c r="M531" s="150"/>
    </row>
    <row r="532" ht="15" outlineLevel="2" spans="1:13">
      <c r="A532" s="157"/>
      <c r="B532" s="151" t="s">
        <v>2269</v>
      </c>
      <c r="C532" s="152">
        <f t="shared" si="27"/>
        <v>130</v>
      </c>
      <c r="D532" s="152">
        <v>130</v>
      </c>
      <c r="E532" s="152">
        <v>130</v>
      </c>
      <c r="F532" s="152"/>
      <c r="G532" s="152"/>
      <c r="H532" s="152">
        <f t="shared" si="28"/>
        <v>0</v>
      </c>
      <c r="I532" s="152"/>
      <c r="J532" s="152"/>
      <c r="K532" s="152"/>
      <c r="L532" s="152"/>
      <c r="M532" s="152"/>
    </row>
    <row r="533" ht="15" outlineLevel="2" spans="1:13">
      <c r="A533" s="157"/>
      <c r="B533" s="151" t="s">
        <v>2270</v>
      </c>
      <c r="C533" s="152">
        <f t="shared" si="27"/>
        <v>66</v>
      </c>
      <c r="D533" s="152">
        <v>66</v>
      </c>
      <c r="E533" s="152"/>
      <c r="F533" s="152">
        <v>66</v>
      </c>
      <c r="G533" s="152"/>
      <c r="H533" s="152">
        <f t="shared" si="28"/>
        <v>0</v>
      </c>
      <c r="I533" s="152"/>
      <c r="J533" s="152"/>
      <c r="K533" s="152"/>
      <c r="L533" s="152"/>
      <c r="M533" s="152"/>
    </row>
    <row r="534" ht="15" outlineLevel="2" spans="1:13">
      <c r="A534" s="157"/>
      <c r="B534" s="151" t="s">
        <v>2271</v>
      </c>
      <c r="C534" s="152">
        <f t="shared" si="27"/>
        <v>8</v>
      </c>
      <c r="D534" s="152">
        <v>8</v>
      </c>
      <c r="E534" s="152">
        <v>8</v>
      </c>
      <c r="F534" s="152"/>
      <c r="G534" s="152"/>
      <c r="H534" s="152">
        <f t="shared" si="28"/>
        <v>0</v>
      </c>
      <c r="I534" s="152"/>
      <c r="J534" s="152"/>
      <c r="K534" s="152"/>
      <c r="L534" s="152"/>
      <c r="M534" s="152"/>
    </row>
    <row r="535" ht="15" outlineLevel="2" spans="1:13">
      <c r="A535" s="157"/>
      <c r="B535" s="151" t="s">
        <v>2272</v>
      </c>
      <c r="C535" s="152">
        <f t="shared" si="27"/>
        <v>216</v>
      </c>
      <c r="D535" s="152">
        <v>216</v>
      </c>
      <c r="E535" s="152"/>
      <c r="F535" s="152">
        <v>216</v>
      </c>
      <c r="G535" s="152"/>
      <c r="H535" s="152">
        <f t="shared" si="28"/>
        <v>0</v>
      </c>
      <c r="I535" s="152"/>
      <c r="J535" s="152"/>
      <c r="K535" s="152"/>
      <c r="L535" s="152"/>
      <c r="M535" s="152"/>
    </row>
    <row r="536" ht="15" outlineLevel="1" spans="1:13">
      <c r="A536" s="143" t="s">
        <v>1400</v>
      </c>
      <c r="B536" s="149" t="s">
        <v>2273</v>
      </c>
      <c r="C536" s="150">
        <f t="shared" si="27"/>
        <v>216.5</v>
      </c>
      <c r="D536" s="150">
        <v>216.5</v>
      </c>
      <c r="E536" s="150">
        <v>216.5</v>
      </c>
      <c r="F536" s="150"/>
      <c r="G536" s="150"/>
      <c r="H536" s="150">
        <f t="shared" si="28"/>
        <v>0</v>
      </c>
      <c r="I536" s="150"/>
      <c r="J536" s="150"/>
      <c r="K536" s="150"/>
      <c r="L536" s="150"/>
      <c r="M536" s="150"/>
    </row>
    <row r="537" ht="15" outlineLevel="2" spans="1:13">
      <c r="A537" s="157"/>
      <c r="B537" s="151" t="s">
        <v>2274</v>
      </c>
      <c r="C537" s="152">
        <f t="shared" si="27"/>
        <v>87.5</v>
      </c>
      <c r="D537" s="152">
        <v>87.5</v>
      </c>
      <c r="E537" s="152">
        <v>87.5</v>
      </c>
      <c r="F537" s="152"/>
      <c r="G537" s="152"/>
      <c r="H537" s="152">
        <f t="shared" si="28"/>
        <v>0</v>
      </c>
      <c r="I537" s="152"/>
      <c r="J537" s="152"/>
      <c r="K537" s="152"/>
      <c r="L537" s="152"/>
      <c r="M537" s="152"/>
    </row>
    <row r="538" ht="15" outlineLevel="2" spans="1:13">
      <c r="A538" s="157"/>
      <c r="B538" s="151" t="s">
        <v>2275</v>
      </c>
      <c r="C538" s="152">
        <f t="shared" si="27"/>
        <v>4</v>
      </c>
      <c r="D538" s="152">
        <v>4</v>
      </c>
      <c r="E538" s="152">
        <v>4</v>
      </c>
      <c r="F538" s="152"/>
      <c r="G538" s="152"/>
      <c r="H538" s="152">
        <f t="shared" si="28"/>
        <v>0</v>
      </c>
      <c r="I538" s="152"/>
      <c r="J538" s="152"/>
      <c r="K538" s="152"/>
      <c r="L538" s="152"/>
      <c r="M538" s="152"/>
    </row>
    <row r="539" ht="15" outlineLevel="2" spans="1:13">
      <c r="A539" s="157"/>
      <c r="B539" s="151" t="s">
        <v>2276</v>
      </c>
      <c r="C539" s="152">
        <f t="shared" si="27"/>
        <v>25</v>
      </c>
      <c r="D539" s="152">
        <v>25</v>
      </c>
      <c r="E539" s="152">
        <v>25</v>
      </c>
      <c r="F539" s="152"/>
      <c r="G539" s="152"/>
      <c r="H539" s="152">
        <f t="shared" si="28"/>
        <v>0</v>
      </c>
      <c r="I539" s="152"/>
      <c r="J539" s="152"/>
      <c r="K539" s="152"/>
      <c r="L539" s="152"/>
      <c r="M539" s="152"/>
    </row>
    <row r="540" ht="15" outlineLevel="2" spans="1:13">
      <c r="A540" s="157"/>
      <c r="B540" s="151" t="s">
        <v>2277</v>
      </c>
      <c r="C540" s="152">
        <f t="shared" si="27"/>
        <v>100</v>
      </c>
      <c r="D540" s="152">
        <v>100</v>
      </c>
      <c r="E540" s="152">
        <v>100</v>
      </c>
      <c r="F540" s="152"/>
      <c r="G540" s="152"/>
      <c r="H540" s="152">
        <f t="shared" si="28"/>
        <v>0</v>
      </c>
      <c r="I540" s="152"/>
      <c r="J540" s="152"/>
      <c r="K540" s="152"/>
      <c r="L540" s="152"/>
      <c r="M540" s="152"/>
    </row>
    <row r="541" ht="15" outlineLevel="1" spans="1:13">
      <c r="A541" s="143" t="s">
        <v>1402</v>
      </c>
      <c r="B541" s="149" t="s">
        <v>2278</v>
      </c>
      <c r="C541" s="150">
        <f t="shared" si="27"/>
        <v>42</v>
      </c>
      <c r="D541" s="150">
        <v>42</v>
      </c>
      <c r="E541" s="150">
        <v>42</v>
      </c>
      <c r="F541" s="150"/>
      <c r="G541" s="150"/>
      <c r="H541" s="150">
        <f t="shared" si="28"/>
        <v>0</v>
      </c>
      <c r="I541" s="150"/>
      <c r="J541" s="150"/>
      <c r="K541" s="150"/>
      <c r="L541" s="150"/>
      <c r="M541" s="150"/>
    </row>
    <row r="542" ht="15" outlineLevel="2" spans="1:13">
      <c r="A542" s="157"/>
      <c r="B542" s="151" t="s">
        <v>2279</v>
      </c>
      <c r="C542" s="152">
        <f t="shared" si="27"/>
        <v>6</v>
      </c>
      <c r="D542" s="152">
        <v>6</v>
      </c>
      <c r="E542" s="152">
        <v>6</v>
      </c>
      <c r="F542" s="152"/>
      <c r="G542" s="152"/>
      <c r="H542" s="152">
        <f t="shared" si="28"/>
        <v>0</v>
      </c>
      <c r="I542" s="152"/>
      <c r="J542" s="152"/>
      <c r="K542" s="152"/>
      <c r="L542" s="152"/>
      <c r="M542" s="152"/>
    </row>
    <row r="543" ht="15" outlineLevel="2" spans="1:13">
      <c r="A543" s="157"/>
      <c r="B543" s="151" t="s">
        <v>2280</v>
      </c>
      <c r="C543" s="152">
        <f t="shared" si="27"/>
        <v>36</v>
      </c>
      <c r="D543" s="152">
        <v>36</v>
      </c>
      <c r="E543" s="152">
        <v>36</v>
      </c>
      <c r="F543" s="152"/>
      <c r="G543" s="152"/>
      <c r="H543" s="152">
        <f t="shared" si="28"/>
        <v>0</v>
      </c>
      <c r="I543" s="152"/>
      <c r="J543" s="152"/>
      <c r="K543" s="152"/>
      <c r="L543" s="152"/>
      <c r="M543" s="152"/>
    </row>
    <row r="544" ht="15" outlineLevel="1" spans="1:13">
      <c r="A544" s="143" t="s">
        <v>1404</v>
      </c>
      <c r="B544" s="149" t="s">
        <v>2281</v>
      </c>
      <c r="C544" s="150">
        <f t="shared" si="27"/>
        <v>2102.54</v>
      </c>
      <c r="D544" s="150">
        <v>2102.54</v>
      </c>
      <c r="E544" s="150">
        <v>2102.54</v>
      </c>
      <c r="F544" s="150"/>
      <c r="G544" s="150"/>
      <c r="H544" s="150">
        <f t="shared" si="28"/>
        <v>0</v>
      </c>
      <c r="I544" s="150"/>
      <c r="J544" s="150"/>
      <c r="K544" s="150"/>
      <c r="L544" s="150"/>
      <c r="M544" s="150"/>
    </row>
    <row r="545" ht="15" outlineLevel="2" spans="1:13">
      <c r="A545" s="157"/>
      <c r="B545" s="151" t="s">
        <v>2282</v>
      </c>
      <c r="C545" s="152">
        <f t="shared" si="27"/>
        <v>10</v>
      </c>
      <c r="D545" s="152">
        <v>10</v>
      </c>
      <c r="E545" s="152">
        <v>10</v>
      </c>
      <c r="F545" s="152"/>
      <c r="G545" s="152"/>
      <c r="H545" s="152">
        <f t="shared" si="28"/>
        <v>0</v>
      </c>
      <c r="I545" s="152"/>
      <c r="J545" s="152"/>
      <c r="K545" s="152"/>
      <c r="L545" s="152"/>
      <c r="M545" s="152"/>
    </row>
    <row r="546" ht="15" outlineLevel="2" spans="1:13">
      <c r="A546" s="157"/>
      <c r="B546" s="151" t="s">
        <v>2283</v>
      </c>
      <c r="C546" s="152">
        <f t="shared" si="27"/>
        <v>42</v>
      </c>
      <c r="D546" s="152">
        <v>42</v>
      </c>
      <c r="E546" s="152">
        <v>42</v>
      </c>
      <c r="F546" s="152"/>
      <c r="G546" s="152"/>
      <c r="H546" s="152">
        <f t="shared" si="28"/>
        <v>0</v>
      </c>
      <c r="I546" s="152"/>
      <c r="J546" s="152"/>
      <c r="K546" s="152"/>
      <c r="L546" s="152"/>
      <c r="M546" s="152"/>
    </row>
    <row r="547" ht="15" outlineLevel="2" spans="1:13">
      <c r="A547" s="157"/>
      <c r="B547" s="151" t="s">
        <v>2284</v>
      </c>
      <c r="C547" s="152">
        <f t="shared" si="27"/>
        <v>32.55</v>
      </c>
      <c r="D547" s="152">
        <v>32.55</v>
      </c>
      <c r="E547" s="152">
        <v>32.55</v>
      </c>
      <c r="F547" s="152"/>
      <c r="G547" s="152"/>
      <c r="H547" s="152">
        <f t="shared" si="28"/>
        <v>0</v>
      </c>
      <c r="I547" s="152"/>
      <c r="J547" s="152"/>
      <c r="K547" s="152"/>
      <c r="L547" s="152"/>
      <c r="M547" s="152"/>
    </row>
    <row r="548" ht="15" outlineLevel="2" spans="1:13">
      <c r="A548" s="157"/>
      <c r="B548" s="151" t="s">
        <v>2285</v>
      </c>
      <c r="C548" s="152">
        <f t="shared" si="27"/>
        <v>22</v>
      </c>
      <c r="D548" s="152">
        <v>22</v>
      </c>
      <c r="E548" s="152">
        <v>22</v>
      </c>
      <c r="F548" s="152"/>
      <c r="G548" s="152"/>
      <c r="H548" s="152">
        <f t="shared" si="28"/>
        <v>0</v>
      </c>
      <c r="I548" s="152"/>
      <c r="J548" s="152"/>
      <c r="K548" s="152"/>
      <c r="L548" s="152"/>
      <c r="M548" s="152"/>
    </row>
    <row r="549" ht="15" outlineLevel="2" spans="1:13">
      <c r="A549" s="157"/>
      <c r="B549" s="151" t="s">
        <v>2286</v>
      </c>
      <c r="C549" s="152">
        <f t="shared" si="27"/>
        <v>22.98</v>
      </c>
      <c r="D549" s="152">
        <v>22.98</v>
      </c>
      <c r="E549" s="152">
        <v>22.98</v>
      </c>
      <c r="F549" s="152"/>
      <c r="G549" s="152"/>
      <c r="H549" s="152">
        <f t="shared" si="28"/>
        <v>0</v>
      </c>
      <c r="I549" s="152"/>
      <c r="J549" s="152"/>
      <c r="K549" s="152"/>
      <c r="L549" s="152"/>
      <c r="M549" s="152"/>
    </row>
    <row r="550" ht="15" outlineLevel="2" spans="1:13">
      <c r="A550" s="157"/>
      <c r="B550" s="151" t="s">
        <v>2287</v>
      </c>
      <c r="C550" s="152">
        <f t="shared" si="27"/>
        <v>8</v>
      </c>
      <c r="D550" s="152">
        <v>8</v>
      </c>
      <c r="E550" s="152">
        <v>8</v>
      </c>
      <c r="F550" s="152"/>
      <c r="G550" s="152"/>
      <c r="H550" s="152">
        <f t="shared" si="28"/>
        <v>0</v>
      </c>
      <c r="I550" s="152"/>
      <c r="J550" s="152"/>
      <c r="K550" s="152"/>
      <c r="L550" s="152"/>
      <c r="M550" s="152"/>
    </row>
    <row r="551" ht="15" outlineLevel="2" spans="1:13">
      <c r="A551" s="157"/>
      <c r="B551" s="151" t="s">
        <v>2288</v>
      </c>
      <c r="C551" s="152">
        <f t="shared" si="27"/>
        <v>159.73</v>
      </c>
      <c r="D551" s="152">
        <v>159.73</v>
      </c>
      <c r="E551" s="152">
        <v>159.73</v>
      </c>
      <c r="F551" s="152"/>
      <c r="G551" s="152"/>
      <c r="H551" s="152">
        <f t="shared" si="28"/>
        <v>0</v>
      </c>
      <c r="I551" s="152"/>
      <c r="J551" s="152"/>
      <c r="K551" s="152"/>
      <c r="L551" s="152"/>
      <c r="M551" s="152"/>
    </row>
    <row r="552" ht="15" outlineLevel="2" spans="1:13">
      <c r="A552" s="157"/>
      <c r="B552" s="151" t="s">
        <v>2289</v>
      </c>
      <c r="C552" s="152">
        <f t="shared" si="27"/>
        <v>45</v>
      </c>
      <c r="D552" s="152">
        <v>45</v>
      </c>
      <c r="E552" s="152">
        <v>45</v>
      </c>
      <c r="F552" s="152"/>
      <c r="G552" s="152"/>
      <c r="H552" s="152">
        <f t="shared" si="28"/>
        <v>0</v>
      </c>
      <c r="I552" s="152"/>
      <c r="J552" s="152"/>
      <c r="K552" s="152"/>
      <c r="L552" s="152"/>
      <c r="M552" s="152"/>
    </row>
    <row r="553" ht="15" outlineLevel="2" spans="1:13">
      <c r="A553" s="157"/>
      <c r="B553" s="151" t="s">
        <v>2290</v>
      </c>
      <c r="C553" s="152">
        <f t="shared" si="27"/>
        <v>63</v>
      </c>
      <c r="D553" s="152">
        <v>63</v>
      </c>
      <c r="E553" s="152">
        <v>63</v>
      </c>
      <c r="F553" s="152"/>
      <c r="G553" s="152"/>
      <c r="H553" s="152">
        <f t="shared" si="28"/>
        <v>0</v>
      </c>
      <c r="I553" s="152"/>
      <c r="J553" s="152"/>
      <c r="K553" s="152"/>
      <c r="L553" s="152"/>
      <c r="M553" s="152"/>
    </row>
    <row r="554" ht="15" outlineLevel="2" spans="1:13">
      <c r="A554" s="157"/>
      <c r="B554" s="151" t="s">
        <v>2291</v>
      </c>
      <c r="C554" s="152">
        <f t="shared" si="27"/>
        <v>140</v>
      </c>
      <c r="D554" s="152">
        <v>140</v>
      </c>
      <c r="E554" s="152">
        <v>140</v>
      </c>
      <c r="F554" s="152"/>
      <c r="G554" s="152"/>
      <c r="H554" s="152">
        <f t="shared" si="28"/>
        <v>0</v>
      </c>
      <c r="I554" s="152"/>
      <c r="J554" s="152"/>
      <c r="K554" s="152"/>
      <c r="L554" s="152"/>
      <c r="M554" s="152"/>
    </row>
    <row r="555" ht="15" outlineLevel="2" spans="1:13">
      <c r="A555" s="157"/>
      <c r="B555" s="151" t="s">
        <v>2292</v>
      </c>
      <c r="C555" s="152">
        <f t="shared" si="27"/>
        <v>465.58</v>
      </c>
      <c r="D555" s="152">
        <v>465.58</v>
      </c>
      <c r="E555" s="152">
        <v>465.58</v>
      </c>
      <c r="F555" s="152"/>
      <c r="G555" s="152"/>
      <c r="H555" s="152">
        <f t="shared" si="28"/>
        <v>0</v>
      </c>
      <c r="I555" s="152"/>
      <c r="J555" s="152"/>
      <c r="K555" s="152"/>
      <c r="L555" s="152"/>
      <c r="M555" s="152"/>
    </row>
    <row r="556" ht="15" outlineLevel="2" spans="1:13">
      <c r="A556" s="157"/>
      <c r="B556" s="151" t="s">
        <v>2293</v>
      </c>
      <c r="C556" s="152">
        <f t="shared" si="27"/>
        <v>28</v>
      </c>
      <c r="D556" s="152">
        <v>28</v>
      </c>
      <c r="E556" s="152">
        <v>28</v>
      </c>
      <c r="F556" s="152"/>
      <c r="G556" s="152"/>
      <c r="H556" s="152">
        <f t="shared" si="28"/>
        <v>0</v>
      </c>
      <c r="I556" s="152"/>
      <c r="J556" s="152"/>
      <c r="K556" s="152"/>
      <c r="L556" s="152"/>
      <c r="M556" s="152"/>
    </row>
    <row r="557" ht="15" outlineLevel="2" spans="1:13">
      <c r="A557" s="157"/>
      <c r="B557" s="151" t="s">
        <v>2294</v>
      </c>
      <c r="C557" s="152">
        <f t="shared" si="27"/>
        <v>12</v>
      </c>
      <c r="D557" s="152">
        <v>12</v>
      </c>
      <c r="E557" s="152">
        <v>12</v>
      </c>
      <c r="F557" s="152"/>
      <c r="G557" s="152"/>
      <c r="H557" s="152">
        <f t="shared" si="28"/>
        <v>0</v>
      </c>
      <c r="I557" s="152"/>
      <c r="J557" s="152"/>
      <c r="K557" s="152"/>
      <c r="L557" s="152"/>
      <c r="M557" s="152"/>
    </row>
    <row r="558" ht="15" outlineLevel="2" spans="1:13">
      <c r="A558" s="157"/>
      <c r="B558" s="151" t="s">
        <v>2295</v>
      </c>
      <c r="C558" s="152">
        <f t="shared" si="27"/>
        <v>650</v>
      </c>
      <c r="D558" s="152">
        <v>650</v>
      </c>
      <c r="E558" s="152">
        <v>650</v>
      </c>
      <c r="F558" s="152"/>
      <c r="G558" s="152"/>
      <c r="H558" s="152">
        <f t="shared" si="28"/>
        <v>0</v>
      </c>
      <c r="I558" s="152"/>
      <c r="J558" s="152"/>
      <c r="K558" s="152"/>
      <c r="L558" s="152"/>
      <c r="M558" s="152"/>
    </row>
    <row r="559" ht="15" outlineLevel="2" spans="1:13">
      <c r="A559" s="157"/>
      <c r="B559" s="151" t="s">
        <v>2296</v>
      </c>
      <c r="C559" s="152">
        <f t="shared" si="27"/>
        <v>26</v>
      </c>
      <c r="D559" s="152">
        <v>26</v>
      </c>
      <c r="E559" s="152">
        <v>26</v>
      </c>
      <c r="F559" s="152"/>
      <c r="G559" s="152"/>
      <c r="H559" s="152">
        <f t="shared" si="28"/>
        <v>0</v>
      </c>
      <c r="I559" s="152"/>
      <c r="J559" s="152"/>
      <c r="K559" s="152"/>
      <c r="L559" s="152"/>
      <c r="M559" s="152"/>
    </row>
    <row r="560" ht="15" outlineLevel="2" spans="1:13">
      <c r="A560" s="157"/>
      <c r="B560" s="151" t="s">
        <v>2297</v>
      </c>
      <c r="C560" s="152">
        <f t="shared" si="27"/>
        <v>38.54</v>
      </c>
      <c r="D560" s="152">
        <v>38.54</v>
      </c>
      <c r="E560" s="152">
        <v>38.54</v>
      </c>
      <c r="F560" s="152"/>
      <c r="G560" s="152"/>
      <c r="H560" s="152">
        <f t="shared" si="28"/>
        <v>0</v>
      </c>
      <c r="I560" s="152"/>
      <c r="J560" s="152"/>
      <c r="K560" s="152"/>
      <c r="L560" s="152"/>
      <c r="M560" s="152"/>
    </row>
    <row r="561" ht="15" outlineLevel="2" spans="1:13">
      <c r="A561" s="157"/>
      <c r="B561" s="151" t="s">
        <v>2298</v>
      </c>
      <c r="C561" s="152">
        <f t="shared" si="27"/>
        <v>17.5</v>
      </c>
      <c r="D561" s="152">
        <v>17.5</v>
      </c>
      <c r="E561" s="152">
        <v>17.5</v>
      </c>
      <c r="F561" s="152"/>
      <c r="G561" s="152"/>
      <c r="H561" s="152">
        <f t="shared" si="28"/>
        <v>0</v>
      </c>
      <c r="I561" s="152"/>
      <c r="J561" s="152"/>
      <c r="K561" s="152"/>
      <c r="L561" s="152"/>
      <c r="M561" s="152"/>
    </row>
    <row r="562" ht="15" outlineLevel="2" spans="1:13">
      <c r="A562" s="157"/>
      <c r="B562" s="151" t="s">
        <v>2299</v>
      </c>
      <c r="C562" s="152">
        <f t="shared" si="27"/>
        <v>18.3</v>
      </c>
      <c r="D562" s="152">
        <v>18.3</v>
      </c>
      <c r="E562" s="152">
        <v>18.3</v>
      </c>
      <c r="F562" s="152"/>
      <c r="G562" s="152"/>
      <c r="H562" s="152">
        <f t="shared" si="28"/>
        <v>0</v>
      </c>
      <c r="I562" s="152"/>
      <c r="J562" s="152"/>
      <c r="K562" s="152"/>
      <c r="L562" s="152"/>
      <c r="M562" s="152"/>
    </row>
    <row r="563" ht="15" outlineLevel="2" spans="1:13">
      <c r="A563" s="157"/>
      <c r="B563" s="151" t="s">
        <v>2300</v>
      </c>
      <c r="C563" s="152">
        <f t="shared" si="27"/>
        <v>12</v>
      </c>
      <c r="D563" s="152">
        <v>12</v>
      </c>
      <c r="E563" s="152">
        <v>12</v>
      </c>
      <c r="F563" s="152"/>
      <c r="G563" s="152"/>
      <c r="H563" s="152">
        <f t="shared" si="28"/>
        <v>0</v>
      </c>
      <c r="I563" s="152"/>
      <c r="J563" s="152"/>
      <c r="K563" s="152"/>
      <c r="L563" s="152"/>
      <c r="M563" s="152"/>
    </row>
    <row r="564" ht="15" outlineLevel="2" spans="1:13">
      <c r="A564" s="157"/>
      <c r="B564" s="151" t="s">
        <v>2301</v>
      </c>
      <c r="C564" s="152">
        <f t="shared" si="27"/>
        <v>107</v>
      </c>
      <c r="D564" s="152">
        <v>107</v>
      </c>
      <c r="E564" s="152">
        <v>107</v>
      </c>
      <c r="F564" s="152"/>
      <c r="G564" s="152"/>
      <c r="H564" s="152">
        <f t="shared" si="28"/>
        <v>0</v>
      </c>
      <c r="I564" s="152"/>
      <c r="J564" s="152"/>
      <c r="K564" s="152"/>
      <c r="L564" s="152"/>
      <c r="M564" s="152"/>
    </row>
    <row r="565" ht="15" outlineLevel="2" spans="1:13">
      <c r="A565" s="157"/>
      <c r="B565" s="151" t="s">
        <v>2302</v>
      </c>
      <c r="C565" s="152">
        <f t="shared" si="27"/>
        <v>130</v>
      </c>
      <c r="D565" s="152">
        <v>130</v>
      </c>
      <c r="E565" s="152">
        <v>130</v>
      </c>
      <c r="F565" s="152"/>
      <c r="G565" s="152"/>
      <c r="H565" s="152">
        <f t="shared" si="28"/>
        <v>0</v>
      </c>
      <c r="I565" s="152"/>
      <c r="J565" s="152"/>
      <c r="K565" s="152"/>
      <c r="L565" s="152"/>
      <c r="M565" s="152"/>
    </row>
    <row r="566" ht="15" outlineLevel="2" spans="1:13">
      <c r="A566" s="157"/>
      <c r="B566" s="151" t="s">
        <v>2303</v>
      </c>
      <c r="C566" s="152">
        <f t="shared" si="27"/>
        <v>45.36</v>
      </c>
      <c r="D566" s="152">
        <v>45.36</v>
      </c>
      <c r="E566" s="152">
        <v>45.36</v>
      </c>
      <c r="F566" s="152"/>
      <c r="G566" s="152"/>
      <c r="H566" s="152">
        <f t="shared" si="28"/>
        <v>0</v>
      </c>
      <c r="I566" s="152"/>
      <c r="J566" s="152"/>
      <c r="K566" s="152"/>
      <c r="L566" s="152"/>
      <c r="M566" s="152"/>
    </row>
    <row r="567" ht="15" outlineLevel="2" spans="1:13">
      <c r="A567" s="157"/>
      <c r="B567" s="151" t="s">
        <v>2304</v>
      </c>
      <c r="C567" s="152">
        <f t="shared" si="27"/>
        <v>7</v>
      </c>
      <c r="D567" s="152">
        <v>7</v>
      </c>
      <c r="E567" s="152">
        <v>7</v>
      </c>
      <c r="F567" s="152"/>
      <c r="G567" s="152"/>
      <c r="H567" s="152">
        <f t="shared" si="28"/>
        <v>0</v>
      </c>
      <c r="I567" s="152"/>
      <c r="J567" s="152"/>
      <c r="K567" s="152"/>
      <c r="L567" s="152"/>
      <c r="M567" s="152"/>
    </row>
    <row r="568" ht="15" outlineLevel="1" spans="1:13">
      <c r="A568" s="143" t="s">
        <v>1406</v>
      </c>
      <c r="B568" s="149" t="s">
        <v>2305</v>
      </c>
      <c r="C568" s="150">
        <f t="shared" si="27"/>
        <v>159.95</v>
      </c>
      <c r="D568" s="150">
        <v>159.95</v>
      </c>
      <c r="E568" s="150">
        <v>159.95</v>
      </c>
      <c r="F568" s="150"/>
      <c r="G568" s="150"/>
      <c r="H568" s="150">
        <f t="shared" si="28"/>
        <v>0</v>
      </c>
      <c r="I568" s="150"/>
      <c r="J568" s="150"/>
      <c r="K568" s="150"/>
      <c r="L568" s="150"/>
      <c r="M568" s="150"/>
    </row>
    <row r="569" ht="15" outlineLevel="2" spans="1:13">
      <c r="A569" s="157"/>
      <c r="B569" s="151" t="s">
        <v>2306</v>
      </c>
      <c r="C569" s="152">
        <f t="shared" si="27"/>
        <v>48</v>
      </c>
      <c r="D569" s="152">
        <v>48</v>
      </c>
      <c r="E569" s="152">
        <v>48</v>
      </c>
      <c r="F569" s="152"/>
      <c r="G569" s="152"/>
      <c r="H569" s="152">
        <f t="shared" si="28"/>
        <v>0</v>
      </c>
      <c r="I569" s="152"/>
      <c r="J569" s="152"/>
      <c r="K569" s="152"/>
      <c r="L569" s="152"/>
      <c r="M569" s="152"/>
    </row>
    <row r="570" ht="15" outlineLevel="2" spans="1:13">
      <c r="A570" s="157"/>
      <c r="B570" s="151" t="s">
        <v>2307</v>
      </c>
      <c r="C570" s="152">
        <f t="shared" si="27"/>
        <v>2</v>
      </c>
      <c r="D570" s="152">
        <v>2</v>
      </c>
      <c r="E570" s="152">
        <v>2</v>
      </c>
      <c r="F570" s="152"/>
      <c r="G570" s="152"/>
      <c r="H570" s="152">
        <f t="shared" si="28"/>
        <v>0</v>
      </c>
      <c r="I570" s="152"/>
      <c r="J570" s="152"/>
      <c r="K570" s="152"/>
      <c r="L570" s="152"/>
      <c r="M570" s="152"/>
    </row>
    <row r="571" ht="15" outlineLevel="2" spans="1:13">
      <c r="A571" s="157"/>
      <c r="B571" s="151" t="s">
        <v>2308</v>
      </c>
      <c r="C571" s="152">
        <f t="shared" si="27"/>
        <v>23.5</v>
      </c>
      <c r="D571" s="152">
        <v>23.5</v>
      </c>
      <c r="E571" s="152">
        <v>23.5</v>
      </c>
      <c r="F571" s="152"/>
      <c r="G571" s="152"/>
      <c r="H571" s="152">
        <f t="shared" si="28"/>
        <v>0</v>
      </c>
      <c r="I571" s="152"/>
      <c r="J571" s="152"/>
      <c r="K571" s="152"/>
      <c r="L571" s="152"/>
      <c r="M571" s="152"/>
    </row>
    <row r="572" ht="15" outlineLevel="2" spans="1:13">
      <c r="A572" s="157"/>
      <c r="B572" s="151" t="s">
        <v>2309</v>
      </c>
      <c r="C572" s="152">
        <f t="shared" si="27"/>
        <v>6</v>
      </c>
      <c r="D572" s="152">
        <v>6</v>
      </c>
      <c r="E572" s="152">
        <v>6</v>
      </c>
      <c r="F572" s="152"/>
      <c r="G572" s="152"/>
      <c r="H572" s="152">
        <f t="shared" si="28"/>
        <v>0</v>
      </c>
      <c r="I572" s="152"/>
      <c r="J572" s="152"/>
      <c r="K572" s="152"/>
      <c r="L572" s="152"/>
      <c r="M572" s="152"/>
    </row>
    <row r="573" ht="15" outlineLevel="2" spans="1:13">
      <c r="A573" s="157"/>
      <c r="B573" s="151" t="s">
        <v>2310</v>
      </c>
      <c r="C573" s="152">
        <f t="shared" si="27"/>
        <v>13.5</v>
      </c>
      <c r="D573" s="152">
        <v>13.5</v>
      </c>
      <c r="E573" s="152">
        <v>13.5</v>
      </c>
      <c r="F573" s="152"/>
      <c r="G573" s="152"/>
      <c r="H573" s="152">
        <f t="shared" si="28"/>
        <v>0</v>
      </c>
      <c r="I573" s="152"/>
      <c r="J573" s="152"/>
      <c r="K573" s="152"/>
      <c r="L573" s="152"/>
      <c r="M573" s="152"/>
    </row>
    <row r="574" ht="15" outlineLevel="2" spans="1:13">
      <c r="A574" s="157"/>
      <c r="B574" s="151" t="s">
        <v>2311</v>
      </c>
      <c r="C574" s="152">
        <f t="shared" si="27"/>
        <v>16</v>
      </c>
      <c r="D574" s="152">
        <v>16</v>
      </c>
      <c r="E574" s="152">
        <v>16</v>
      </c>
      <c r="F574" s="152"/>
      <c r="G574" s="152"/>
      <c r="H574" s="152">
        <f t="shared" si="28"/>
        <v>0</v>
      </c>
      <c r="I574" s="152"/>
      <c r="J574" s="152"/>
      <c r="K574" s="152"/>
      <c r="L574" s="152"/>
      <c r="M574" s="152"/>
    </row>
    <row r="575" ht="15" outlineLevel="2" spans="1:13">
      <c r="A575" s="157"/>
      <c r="B575" s="151" t="s">
        <v>2312</v>
      </c>
      <c r="C575" s="152">
        <f t="shared" si="27"/>
        <v>50.95</v>
      </c>
      <c r="D575" s="152">
        <v>50.95</v>
      </c>
      <c r="E575" s="152">
        <v>50.95</v>
      </c>
      <c r="F575" s="152"/>
      <c r="G575" s="152"/>
      <c r="H575" s="152">
        <f t="shared" si="28"/>
        <v>0</v>
      </c>
      <c r="I575" s="152"/>
      <c r="J575" s="152"/>
      <c r="K575" s="152"/>
      <c r="L575" s="152"/>
      <c r="M575" s="152"/>
    </row>
    <row r="576" ht="15" outlineLevel="1" spans="1:13">
      <c r="A576" s="143" t="s">
        <v>1408</v>
      </c>
      <c r="B576" s="149" t="s">
        <v>2313</v>
      </c>
      <c r="C576" s="150">
        <f t="shared" si="27"/>
        <v>482.3</v>
      </c>
      <c r="D576" s="150">
        <v>482.3</v>
      </c>
      <c r="E576" s="150">
        <v>482.3</v>
      </c>
      <c r="F576" s="150"/>
      <c r="G576" s="150"/>
      <c r="H576" s="150">
        <f t="shared" si="28"/>
        <v>0</v>
      </c>
      <c r="I576" s="150"/>
      <c r="J576" s="150"/>
      <c r="K576" s="150"/>
      <c r="L576" s="150"/>
      <c r="M576" s="150"/>
    </row>
    <row r="577" ht="15" outlineLevel="2" spans="1:13">
      <c r="A577" s="157"/>
      <c r="B577" s="151" t="s">
        <v>1804</v>
      </c>
      <c r="C577" s="152">
        <f t="shared" si="27"/>
        <v>8</v>
      </c>
      <c r="D577" s="152">
        <v>8</v>
      </c>
      <c r="E577" s="152">
        <v>8</v>
      </c>
      <c r="F577" s="152"/>
      <c r="G577" s="152"/>
      <c r="H577" s="152">
        <f t="shared" si="28"/>
        <v>0</v>
      </c>
      <c r="I577" s="152"/>
      <c r="J577" s="152"/>
      <c r="K577" s="152"/>
      <c r="L577" s="152"/>
      <c r="M577" s="152"/>
    </row>
    <row r="578" ht="15" outlineLevel="2" spans="1:13">
      <c r="A578" s="157"/>
      <c r="B578" s="151" t="s">
        <v>2314</v>
      </c>
      <c r="C578" s="152">
        <f t="shared" si="27"/>
        <v>102.45</v>
      </c>
      <c r="D578" s="152">
        <v>102.45</v>
      </c>
      <c r="E578" s="152">
        <v>102.45</v>
      </c>
      <c r="F578" s="152"/>
      <c r="G578" s="152"/>
      <c r="H578" s="152">
        <f t="shared" si="28"/>
        <v>0</v>
      </c>
      <c r="I578" s="152"/>
      <c r="J578" s="152"/>
      <c r="K578" s="152"/>
      <c r="L578" s="152"/>
      <c r="M578" s="152"/>
    </row>
    <row r="579" ht="15" outlineLevel="2" spans="1:13">
      <c r="A579" s="157"/>
      <c r="B579" s="151" t="s">
        <v>2315</v>
      </c>
      <c r="C579" s="152">
        <f t="shared" si="27"/>
        <v>50</v>
      </c>
      <c r="D579" s="152">
        <v>50</v>
      </c>
      <c r="E579" s="152">
        <v>50</v>
      </c>
      <c r="F579" s="152"/>
      <c r="G579" s="152"/>
      <c r="H579" s="152">
        <f t="shared" si="28"/>
        <v>0</v>
      </c>
      <c r="I579" s="152"/>
      <c r="J579" s="152"/>
      <c r="K579" s="152"/>
      <c r="L579" s="152"/>
      <c r="M579" s="152"/>
    </row>
    <row r="580" ht="15" outlineLevel="2" spans="1:13">
      <c r="A580" s="157"/>
      <c r="B580" s="151" t="s">
        <v>2316</v>
      </c>
      <c r="C580" s="152">
        <f t="shared" si="27"/>
        <v>9</v>
      </c>
      <c r="D580" s="152">
        <v>9</v>
      </c>
      <c r="E580" s="152">
        <v>9</v>
      </c>
      <c r="F580" s="152"/>
      <c r="G580" s="152"/>
      <c r="H580" s="152">
        <f t="shared" si="28"/>
        <v>0</v>
      </c>
      <c r="I580" s="152"/>
      <c r="J580" s="152"/>
      <c r="K580" s="152"/>
      <c r="L580" s="152"/>
      <c r="M580" s="152"/>
    </row>
    <row r="581" ht="15" outlineLevel="2" spans="1:13">
      <c r="A581" s="157"/>
      <c r="B581" s="151" t="s">
        <v>2317</v>
      </c>
      <c r="C581" s="152">
        <f t="shared" si="27"/>
        <v>6</v>
      </c>
      <c r="D581" s="152">
        <v>6</v>
      </c>
      <c r="E581" s="152">
        <v>6</v>
      </c>
      <c r="F581" s="152"/>
      <c r="G581" s="152"/>
      <c r="H581" s="152">
        <f t="shared" si="28"/>
        <v>0</v>
      </c>
      <c r="I581" s="152"/>
      <c r="J581" s="152"/>
      <c r="K581" s="152"/>
      <c r="L581" s="152"/>
      <c r="M581" s="152"/>
    </row>
    <row r="582" ht="15" outlineLevel="2" spans="1:13">
      <c r="A582" s="157"/>
      <c r="B582" s="151" t="s">
        <v>2318</v>
      </c>
      <c r="C582" s="152">
        <f t="shared" si="27"/>
        <v>7</v>
      </c>
      <c r="D582" s="152">
        <v>7</v>
      </c>
      <c r="E582" s="152">
        <v>7</v>
      </c>
      <c r="F582" s="152"/>
      <c r="G582" s="152"/>
      <c r="H582" s="152">
        <f t="shared" si="28"/>
        <v>0</v>
      </c>
      <c r="I582" s="152"/>
      <c r="J582" s="152"/>
      <c r="K582" s="152"/>
      <c r="L582" s="152"/>
      <c r="M582" s="152"/>
    </row>
    <row r="583" ht="15" outlineLevel="2" spans="1:13">
      <c r="A583" s="157"/>
      <c r="B583" s="151" t="s">
        <v>2319</v>
      </c>
      <c r="C583" s="152">
        <f t="shared" si="27"/>
        <v>60</v>
      </c>
      <c r="D583" s="152">
        <v>60</v>
      </c>
      <c r="E583" s="152">
        <v>60</v>
      </c>
      <c r="F583" s="152"/>
      <c r="G583" s="152"/>
      <c r="H583" s="152">
        <f t="shared" si="28"/>
        <v>0</v>
      </c>
      <c r="I583" s="152"/>
      <c r="J583" s="152"/>
      <c r="K583" s="152"/>
      <c r="L583" s="152"/>
      <c r="M583" s="152"/>
    </row>
    <row r="584" ht="15" outlineLevel="2" spans="1:13">
      <c r="A584" s="157"/>
      <c r="B584" s="151" t="s">
        <v>2320</v>
      </c>
      <c r="C584" s="152">
        <f t="shared" si="27"/>
        <v>18</v>
      </c>
      <c r="D584" s="152">
        <v>18</v>
      </c>
      <c r="E584" s="152">
        <v>18</v>
      </c>
      <c r="F584" s="152"/>
      <c r="G584" s="152"/>
      <c r="H584" s="152">
        <f t="shared" si="28"/>
        <v>0</v>
      </c>
      <c r="I584" s="152"/>
      <c r="J584" s="152"/>
      <c r="K584" s="152"/>
      <c r="L584" s="152"/>
      <c r="M584" s="152"/>
    </row>
    <row r="585" ht="15" outlineLevel="2" spans="1:13">
      <c r="A585" s="157"/>
      <c r="B585" s="151" t="s">
        <v>2321</v>
      </c>
      <c r="C585" s="152">
        <f t="shared" si="27"/>
        <v>42.85</v>
      </c>
      <c r="D585" s="152">
        <v>42.85</v>
      </c>
      <c r="E585" s="152">
        <v>42.85</v>
      </c>
      <c r="F585" s="152"/>
      <c r="G585" s="152"/>
      <c r="H585" s="152">
        <f t="shared" si="28"/>
        <v>0</v>
      </c>
      <c r="I585" s="152"/>
      <c r="J585" s="152"/>
      <c r="K585" s="152"/>
      <c r="L585" s="152"/>
      <c r="M585" s="152"/>
    </row>
    <row r="586" ht="15" outlineLevel="2" spans="1:13">
      <c r="A586" s="157"/>
      <c r="B586" s="151" t="s">
        <v>2322</v>
      </c>
      <c r="C586" s="152">
        <f t="shared" si="27"/>
        <v>40</v>
      </c>
      <c r="D586" s="152">
        <v>40</v>
      </c>
      <c r="E586" s="152">
        <v>40</v>
      </c>
      <c r="F586" s="152"/>
      <c r="G586" s="152"/>
      <c r="H586" s="152">
        <f t="shared" si="28"/>
        <v>0</v>
      </c>
      <c r="I586" s="152"/>
      <c r="J586" s="152"/>
      <c r="K586" s="152"/>
      <c r="L586" s="152"/>
      <c r="M586" s="152"/>
    </row>
    <row r="587" ht="15" outlineLevel="2" spans="1:13">
      <c r="A587" s="157"/>
      <c r="B587" s="151" t="s">
        <v>2323</v>
      </c>
      <c r="C587" s="152">
        <f t="shared" ref="C587:C652" si="29">H587+G587+D587</f>
        <v>10</v>
      </c>
      <c r="D587" s="152">
        <v>10</v>
      </c>
      <c r="E587" s="152">
        <v>10</v>
      </c>
      <c r="F587" s="152"/>
      <c r="G587" s="152"/>
      <c r="H587" s="152">
        <f t="shared" ref="H587:H652" si="30">SUM(I587:M587)</f>
        <v>0</v>
      </c>
      <c r="I587" s="152"/>
      <c r="J587" s="152"/>
      <c r="K587" s="152"/>
      <c r="L587" s="152"/>
      <c r="M587" s="152"/>
    </row>
    <row r="588" ht="15" outlineLevel="2" spans="1:13">
      <c r="A588" s="157"/>
      <c r="B588" s="151" t="s">
        <v>2324</v>
      </c>
      <c r="C588" s="152">
        <f t="shared" si="29"/>
        <v>20</v>
      </c>
      <c r="D588" s="152">
        <v>20</v>
      </c>
      <c r="E588" s="152">
        <v>20</v>
      </c>
      <c r="F588" s="152"/>
      <c r="G588" s="152"/>
      <c r="H588" s="152">
        <f t="shared" si="30"/>
        <v>0</v>
      </c>
      <c r="I588" s="152"/>
      <c r="J588" s="152"/>
      <c r="K588" s="152"/>
      <c r="L588" s="152"/>
      <c r="M588" s="152"/>
    </row>
    <row r="589" ht="15" outlineLevel="2" spans="1:13">
      <c r="A589" s="157"/>
      <c r="B589" s="151" t="s">
        <v>2325</v>
      </c>
      <c r="C589" s="152">
        <f t="shared" si="29"/>
        <v>90</v>
      </c>
      <c r="D589" s="152">
        <v>90</v>
      </c>
      <c r="E589" s="152">
        <v>90</v>
      </c>
      <c r="F589" s="152"/>
      <c r="G589" s="152"/>
      <c r="H589" s="152">
        <f t="shared" si="30"/>
        <v>0</v>
      </c>
      <c r="I589" s="152"/>
      <c r="J589" s="152"/>
      <c r="K589" s="152"/>
      <c r="L589" s="152"/>
      <c r="M589" s="152"/>
    </row>
    <row r="590" ht="15" outlineLevel="2" spans="1:13">
      <c r="A590" s="157"/>
      <c r="B590" s="151" t="s">
        <v>2326</v>
      </c>
      <c r="C590" s="152">
        <f t="shared" si="29"/>
        <v>10</v>
      </c>
      <c r="D590" s="152">
        <v>10</v>
      </c>
      <c r="E590" s="152">
        <v>10</v>
      </c>
      <c r="F590" s="152"/>
      <c r="G590" s="152"/>
      <c r="H590" s="152">
        <f t="shared" si="30"/>
        <v>0</v>
      </c>
      <c r="I590" s="152"/>
      <c r="J590" s="152"/>
      <c r="K590" s="152"/>
      <c r="L590" s="152"/>
      <c r="M590" s="152"/>
    </row>
    <row r="591" ht="15" outlineLevel="2" spans="1:13">
      <c r="A591" s="157"/>
      <c r="B591" s="151" t="s">
        <v>2327</v>
      </c>
      <c r="C591" s="152">
        <f t="shared" si="29"/>
        <v>4</v>
      </c>
      <c r="D591" s="152">
        <v>4</v>
      </c>
      <c r="E591" s="152">
        <v>4</v>
      </c>
      <c r="F591" s="152"/>
      <c r="G591" s="152"/>
      <c r="H591" s="152">
        <f t="shared" si="30"/>
        <v>0</v>
      </c>
      <c r="I591" s="152"/>
      <c r="J591" s="152"/>
      <c r="K591" s="152"/>
      <c r="L591" s="152"/>
      <c r="M591" s="152"/>
    </row>
    <row r="592" ht="15" outlineLevel="2" spans="1:13">
      <c r="A592" s="157"/>
      <c r="B592" s="151" t="s">
        <v>2328</v>
      </c>
      <c r="C592" s="152">
        <f t="shared" si="29"/>
        <v>5</v>
      </c>
      <c r="D592" s="152">
        <v>5</v>
      </c>
      <c r="E592" s="152">
        <v>5</v>
      </c>
      <c r="F592" s="152"/>
      <c r="G592" s="152"/>
      <c r="H592" s="152">
        <f t="shared" si="30"/>
        <v>0</v>
      </c>
      <c r="I592" s="152"/>
      <c r="J592" s="152"/>
      <c r="K592" s="152"/>
      <c r="L592" s="152"/>
      <c r="M592" s="152"/>
    </row>
    <row r="593" s="132" customFormat="1" ht="20.1" customHeight="1" spans="1:13">
      <c r="A593" s="146" t="s">
        <v>1410</v>
      </c>
      <c r="B593" s="144" t="s">
        <v>1411</v>
      </c>
      <c r="C593" s="147">
        <f t="shared" ref="C593:M593" si="31">SUMIF($A$6:$A$2011,"4?????",C6:C2011)</f>
        <v>4439</v>
      </c>
      <c r="D593" s="147">
        <f t="shared" si="31"/>
        <v>4179</v>
      </c>
      <c r="E593" s="147">
        <f t="shared" si="31"/>
        <v>4179</v>
      </c>
      <c r="F593" s="147">
        <f t="shared" si="31"/>
        <v>0</v>
      </c>
      <c r="G593" s="147">
        <f t="shared" si="31"/>
        <v>0</v>
      </c>
      <c r="H593" s="147">
        <f t="shared" si="31"/>
        <v>260</v>
      </c>
      <c r="I593" s="147">
        <f t="shared" si="31"/>
        <v>0</v>
      </c>
      <c r="J593" s="147">
        <f t="shared" si="31"/>
        <v>0</v>
      </c>
      <c r="K593" s="147">
        <f t="shared" si="31"/>
        <v>0</v>
      </c>
      <c r="L593" s="147">
        <f t="shared" si="31"/>
        <v>260</v>
      </c>
      <c r="M593" s="147">
        <f t="shared" si="31"/>
        <v>0</v>
      </c>
    </row>
    <row r="594" ht="15" outlineLevel="1" spans="1:13">
      <c r="A594" s="143" t="s">
        <v>1412</v>
      </c>
      <c r="B594" s="149" t="s">
        <v>2329</v>
      </c>
      <c r="C594" s="150">
        <f t="shared" si="29"/>
        <v>316</v>
      </c>
      <c r="D594" s="150">
        <v>316</v>
      </c>
      <c r="E594" s="150">
        <v>316</v>
      </c>
      <c r="F594" s="150"/>
      <c r="G594" s="150"/>
      <c r="H594" s="150">
        <f t="shared" si="30"/>
        <v>0</v>
      </c>
      <c r="I594" s="150"/>
      <c r="J594" s="150"/>
      <c r="K594" s="150"/>
      <c r="L594" s="150"/>
      <c r="M594" s="150"/>
    </row>
    <row r="595" ht="15" outlineLevel="2" spans="1:13">
      <c r="A595" s="157"/>
      <c r="B595" s="151" t="s">
        <v>1798</v>
      </c>
      <c r="C595" s="152">
        <f t="shared" si="29"/>
        <v>14</v>
      </c>
      <c r="D595" s="152">
        <v>14</v>
      </c>
      <c r="E595" s="152">
        <v>14</v>
      </c>
      <c r="F595" s="152"/>
      <c r="G595" s="152"/>
      <c r="H595" s="152">
        <f t="shared" si="30"/>
        <v>0</v>
      </c>
      <c r="I595" s="152"/>
      <c r="J595" s="152"/>
      <c r="K595" s="152"/>
      <c r="L595" s="152"/>
      <c r="M595" s="152"/>
    </row>
    <row r="596" ht="15" outlineLevel="2" spans="1:13">
      <c r="A596" s="157"/>
      <c r="B596" s="151" t="s">
        <v>2330</v>
      </c>
      <c r="C596" s="152">
        <f t="shared" si="29"/>
        <v>70</v>
      </c>
      <c r="D596" s="152">
        <v>70</v>
      </c>
      <c r="E596" s="152">
        <v>70</v>
      </c>
      <c r="F596" s="152"/>
      <c r="G596" s="152"/>
      <c r="H596" s="152">
        <f t="shared" si="30"/>
        <v>0</v>
      </c>
      <c r="I596" s="152"/>
      <c r="J596" s="152"/>
      <c r="K596" s="152"/>
      <c r="L596" s="152"/>
      <c r="M596" s="152"/>
    </row>
    <row r="597" ht="15" outlineLevel="2" spans="1:13">
      <c r="A597" s="157"/>
      <c r="B597" s="151" t="s">
        <v>2331</v>
      </c>
      <c r="C597" s="152">
        <f t="shared" si="29"/>
        <v>18</v>
      </c>
      <c r="D597" s="152">
        <v>18</v>
      </c>
      <c r="E597" s="152">
        <v>18</v>
      </c>
      <c r="F597" s="152"/>
      <c r="G597" s="152"/>
      <c r="H597" s="152">
        <f t="shared" si="30"/>
        <v>0</v>
      </c>
      <c r="I597" s="152"/>
      <c r="J597" s="152"/>
      <c r="K597" s="152"/>
      <c r="L597" s="152"/>
      <c r="M597" s="152"/>
    </row>
    <row r="598" ht="15" outlineLevel="2" spans="1:13">
      <c r="A598" s="157"/>
      <c r="B598" s="151" t="s">
        <v>2332</v>
      </c>
      <c r="C598" s="152">
        <f t="shared" si="29"/>
        <v>9</v>
      </c>
      <c r="D598" s="152">
        <v>9</v>
      </c>
      <c r="E598" s="152">
        <v>9</v>
      </c>
      <c r="F598" s="152"/>
      <c r="G598" s="152"/>
      <c r="H598" s="152">
        <f t="shared" si="30"/>
        <v>0</v>
      </c>
      <c r="I598" s="152"/>
      <c r="J598" s="152"/>
      <c r="K598" s="152"/>
      <c r="L598" s="152"/>
      <c r="M598" s="152"/>
    </row>
    <row r="599" ht="15" outlineLevel="2" spans="1:13">
      <c r="A599" s="157"/>
      <c r="B599" s="151" t="s">
        <v>2333</v>
      </c>
      <c r="C599" s="152">
        <f t="shared" si="29"/>
        <v>205</v>
      </c>
      <c r="D599" s="152">
        <v>205</v>
      </c>
      <c r="E599" s="152">
        <v>205</v>
      </c>
      <c r="F599" s="152"/>
      <c r="G599" s="152"/>
      <c r="H599" s="152">
        <f t="shared" si="30"/>
        <v>0</v>
      </c>
      <c r="I599" s="152"/>
      <c r="J599" s="152"/>
      <c r="K599" s="152"/>
      <c r="L599" s="152"/>
      <c r="M599" s="152"/>
    </row>
    <row r="600" ht="15" outlineLevel="1" spans="1:13">
      <c r="A600" s="143" t="s">
        <v>1414</v>
      </c>
      <c r="B600" s="149" t="s">
        <v>2334</v>
      </c>
      <c r="C600" s="150">
        <f t="shared" si="29"/>
        <v>145</v>
      </c>
      <c r="D600" s="150">
        <v>145</v>
      </c>
      <c r="E600" s="150">
        <v>145</v>
      </c>
      <c r="F600" s="150"/>
      <c r="G600" s="150"/>
      <c r="H600" s="150">
        <f t="shared" si="30"/>
        <v>0</v>
      </c>
      <c r="I600" s="150"/>
      <c r="J600" s="150"/>
      <c r="K600" s="150"/>
      <c r="L600" s="150"/>
      <c r="M600" s="150"/>
    </row>
    <row r="601" ht="15" outlineLevel="2" spans="1:13">
      <c r="A601" s="157"/>
      <c r="B601" s="151" t="s">
        <v>2335</v>
      </c>
      <c r="C601" s="152">
        <f t="shared" si="29"/>
        <v>70</v>
      </c>
      <c r="D601" s="152">
        <v>70</v>
      </c>
      <c r="E601" s="152">
        <v>70</v>
      </c>
      <c r="F601" s="152"/>
      <c r="G601" s="152"/>
      <c r="H601" s="152">
        <f t="shared" si="30"/>
        <v>0</v>
      </c>
      <c r="I601" s="152"/>
      <c r="J601" s="152"/>
      <c r="K601" s="152"/>
      <c r="L601" s="152"/>
      <c r="M601" s="152"/>
    </row>
    <row r="602" ht="15" outlineLevel="2" spans="1:13">
      <c r="A602" s="157"/>
      <c r="B602" s="151" t="s">
        <v>2336</v>
      </c>
      <c r="C602" s="152">
        <f t="shared" si="29"/>
        <v>20</v>
      </c>
      <c r="D602" s="152">
        <v>20</v>
      </c>
      <c r="E602" s="152">
        <v>20</v>
      </c>
      <c r="F602" s="152"/>
      <c r="G602" s="152"/>
      <c r="H602" s="152">
        <f t="shared" si="30"/>
        <v>0</v>
      </c>
      <c r="I602" s="152"/>
      <c r="J602" s="152"/>
      <c r="K602" s="152"/>
      <c r="L602" s="152"/>
      <c r="M602" s="152"/>
    </row>
    <row r="603" ht="15" outlineLevel="2" spans="1:13">
      <c r="A603" s="157"/>
      <c r="B603" s="151" t="s">
        <v>2337</v>
      </c>
      <c r="C603" s="152">
        <f t="shared" si="29"/>
        <v>20</v>
      </c>
      <c r="D603" s="152">
        <v>20</v>
      </c>
      <c r="E603" s="152">
        <v>20</v>
      </c>
      <c r="F603" s="152"/>
      <c r="G603" s="152"/>
      <c r="H603" s="152">
        <f t="shared" si="30"/>
        <v>0</v>
      </c>
      <c r="I603" s="152"/>
      <c r="J603" s="152"/>
      <c r="K603" s="152"/>
      <c r="L603" s="152"/>
      <c r="M603" s="152"/>
    </row>
    <row r="604" ht="15" outlineLevel="2" spans="1:13">
      <c r="A604" s="157"/>
      <c r="B604" s="151" t="s">
        <v>2338</v>
      </c>
      <c r="C604" s="152">
        <f t="shared" si="29"/>
        <v>35</v>
      </c>
      <c r="D604" s="152">
        <v>35</v>
      </c>
      <c r="E604" s="152">
        <v>35</v>
      </c>
      <c r="F604" s="152"/>
      <c r="G604" s="152"/>
      <c r="H604" s="152">
        <f t="shared" si="30"/>
        <v>0</v>
      </c>
      <c r="I604" s="152"/>
      <c r="J604" s="152"/>
      <c r="K604" s="152"/>
      <c r="L604" s="152"/>
      <c r="M604" s="152"/>
    </row>
    <row r="605" ht="15" outlineLevel="1" spans="1:13">
      <c r="A605" s="143" t="s">
        <v>1416</v>
      </c>
      <c r="B605" s="149" t="s">
        <v>2339</v>
      </c>
      <c r="C605" s="150">
        <f t="shared" si="29"/>
        <v>3548</v>
      </c>
      <c r="D605" s="150">
        <v>3548</v>
      </c>
      <c r="E605" s="150">
        <v>3548</v>
      </c>
      <c r="F605" s="150"/>
      <c r="G605" s="150"/>
      <c r="H605" s="150">
        <f t="shared" si="30"/>
        <v>0</v>
      </c>
      <c r="I605" s="150"/>
      <c r="J605" s="150"/>
      <c r="K605" s="150"/>
      <c r="L605" s="150"/>
      <c r="M605" s="150"/>
    </row>
    <row r="606" ht="15" outlineLevel="2" spans="1:13">
      <c r="A606" s="157"/>
      <c r="B606" s="151" t="s">
        <v>2340</v>
      </c>
      <c r="C606" s="152">
        <f t="shared" si="29"/>
        <v>10</v>
      </c>
      <c r="D606" s="152">
        <v>10</v>
      </c>
      <c r="E606" s="152">
        <v>10</v>
      </c>
      <c r="F606" s="152"/>
      <c r="G606" s="152"/>
      <c r="H606" s="152">
        <f t="shared" si="30"/>
        <v>0</v>
      </c>
      <c r="I606" s="152"/>
      <c r="J606" s="152"/>
      <c r="K606" s="152"/>
      <c r="L606" s="152"/>
      <c r="M606" s="152"/>
    </row>
    <row r="607" ht="15" outlineLevel="2" spans="1:13">
      <c r="A607" s="157"/>
      <c r="B607" s="151" t="s">
        <v>2341</v>
      </c>
      <c r="C607" s="152">
        <f t="shared" si="29"/>
        <v>20</v>
      </c>
      <c r="D607" s="152">
        <v>20</v>
      </c>
      <c r="E607" s="152">
        <v>20</v>
      </c>
      <c r="F607" s="152"/>
      <c r="G607" s="152"/>
      <c r="H607" s="152">
        <f t="shared" si="30"/>
        <v>0</v>
      </c>
      <c r="I607" s="152"/>
      <c r="J607" s="152"/>
      <c r="K607" s="152"/>
      <c r="L607" s="152"/>
      <c r="M607" s="152"/>
    </row>
    <row r="608" ht="15" outlineLevel="2" spans="1:13">
      <c r="A608" s="157"/>
      <c r="B608" s="151" t="s">
        <v>2342</v>
      </c>
      <c r="C608" s="152">
        <f t="shared" si="29"/>
        <v>40</v>
      </c>
      <c r="D608" s="152">
        <v>40</v>
      </c>
      <c r="E608" s="152">
        <v>40</v>
      </c>
      <c r="F608" s="152"/>
      <c r="G608" s="152"/>
      <c r="H608" s="152">
        <f t="shared" si="30"/>
        <v>0</v>
      </c>
      <c r="I608" s="152"/>
      <c r="J608" s="152"/>
      <c r="K608" s="152"/>
      <c r="L608" s="152"/>
      <c r="M608" s="152"/>
    </row>
    <row r="609" ht="15" outlineLevel="2" spans="1:13">
      <c r="A609" s="157"/>
      <c r="B609" s="151" t="s">
        <v>2343</v>
      </c>
      <c r="C609" s="152">
        <f t="shared" si="29"/>
        <v>21</v>
      </c>
      <c r="D609" s="152">
        <v>21</v>
      </c>
      <c r="E609" s="152">
        <v>21</v>
      </c>
      <c r="F609" s="152"/>
      <c r="G609" s="152"/>
      <c r="H609" s="152">
        <f t="shared" si="30"/>
        <v>0</v>
      </c>
      <c r="I609" s="152"/>
      <c r="J609" s="152"/>
      <c r="K609" s="152"/>
      <c r="L609" s="152"/>
      <c r="M609" s="152"/>
    </row>
    <row r="610" ht="15" outlineLevel="2" spans="1:13">
      <c r="A610" s="157"/>
      <c r="B610" s="151" t="s">
        <v>2344</v>
      </c>
      <c r="C610" s="152">
        <f t="shared" si="29"/>
        <v>25</v>
      </c>
      <c r="D610" s="152">
        <v>25</v>
      </c>
      <c r="E610" s="152">
        <v>25</v>
      </c>
      <c r="F610" s="152"/>
      <c r="G610" s="152"/>
      <c r="H610" s="152">
        <f t="shared" si="30"/>
        <v>0</v>
      </c>
      <c r="I610" s="152"/>
      <c r="J610" s="152"/>
      <c r="K610" s="152"/>
      <c r="L610" s="152"/>
      <c r="M610" s="152"/>
    </row>
    <row r="611" ht="15" outlineLevel="2" spans="1:13">
      <c r="A611" s="157"/>
      <c r="B611" s="151" t="s">
        <v>2345</v>
      </c>
      <c r="C611" s="152">
        <f t="shared" si="29"/>
        <v>180</v>
      </c>
      <c r="D611" s="152">
        <v>180</v>
      </c>
      <c r="E611" s="152">
        <v>180</v>
      </c>
      <c r="F611" s="152"/>
      <c r="G611" s="152"/>
      <c r="H611" s="152">
        <f t="shared" si="30"/>
        <v>0</v>
      </c>
      <c r="I611" s="152"/>
      <c r="J611" s="152"/>
      <c r="K611" s="152"/>
      <c r="L611" s="152"/>
      <c r="M611" s="152"/>
    </row>
    <row r="612" ht="15" outlineLevel="2" spans="1:13">
      <c r="A612" s="157"/>
      <c r="B612" s="151" t="s">
        <v>2346</v>
      </c>
      <c r="C612" s="152">
        <f t="shared" si="29"/>
        <v>60</v>
      </c>
      <c r="D612" s="152">
        <v>60</v>
      </c>
      <c r="E612" s="152">
        <v>60</v>
      </c>
      <c r="F612" s="152"/>
      <c r="G612" s="152"/>
      <c r="H612" s="152">
        <f t="shared" si="30"/>
        <v>0</v>
      </c>
      <c r="I612" s="152"/>
      <c r="J612" s="152"/>
      <c r="K612" s="152"/>
      <c r="L612" s="152"/>
      <c r="M612" s="152"/>
    </row>
    <row r="613" ht="15" outlineLevel="2" spans="1:13">
      <c r="A613" s="157"/>
      <c r="B613" s="151" t="s">
        <v>2347</v>
      </c>
      <c r="C613" s="152">
        <f t="shared" si="29"/>
        <v>80</v>
      </c>
      <c r="D613" s="152">
        <v>80</v>
      </c>
      <c r="E613" s="152">
        <v>80</v>
      </c>
      <c r="F613" s="152"/>
      <c r="G613" s="152"/>
      <c r="H613" s="152">
        <f t="shared" si="30"/>
        <v>0</v>
      </c>
      <c r="I613" s="152"/>
      <c r="J613" s="152"/>
      <c r="K613" s="152"/>
      <c r="L613" s="152"/>
      <c r="M613" s="152"/>
    </row>
    <row r="614" ht="15" outlineLevel="2" spans="1:13">
      <c r="A614" s="157"/>
      <c r="B614" s="151" t="s">
        <v>2348</v>
      </c>
      <c r="C614" s="152">
        <f t="shared" si="29"/>
        <v>108</v>
      </c>
      <c r="D614" s="152">
        <v>108</v>
      </c>
      <c r="E614" s="152">
        <v>108</v>
      </c>
      <c r="F614" s="152"/>
      <c r="G614" s="152"/>
      <c r="H614" s="152">
        <f t="shared" si="30"/>
        <v>0</v>
      </c>
      <c r="I614" s="152"/>
      <c r="J614" s="152"/>
      <c r="K614" s="152"/>
      <c r="L614" s="152"/>
      <c r="M614" s="152"/>
    </row>
    <row r="615" ht="15" outlineLevel="2" spans="1:13">
      <c r="A615" s="157"/>
      <c r="B615" s="151" t="s">
        <v>2349</v>
      </c>
      <c r="C615" s="152">
        <f t="shared" si="29"/>
        <v>35.64</v>
      </c>
      <c r="D615" s="152">
        <v>35.64</v>
      </c>
      <c r="E615" s="152">
        <v>35.64</v>
      </c>
      <c r="F615" s="152"/>
      <c r="G615" s="152"/>
      <c r="H615" s="152">
        <f t="shared" si="30"/>
        <v>0</v>
      </c>
      <c r="I615" s="152"/>
      <c r="J615" s="152"/>
      <c r="K615" s="152"/>
      <c r="L615" s="152"/>
      <c r="M615" s="152"/>
    </row>
    <row r="616" ht="15" outlineLevel="2" spans="1:13">
      <c r="A616" s="157"/>
      <c r="B616" s="151" t="s">
        <v>2350</v>
      </c>
      <c r="C616" s="152">
        <f t="shared" si="29"/>
        <v>35</v>
      </c>
      <c r="D616" s="152">
        <v>35</v>
      </c>
      <c r="E616" s="152">
        <v>35</v>
      </c>
      <c r="F616" s="152"/>
      <c r="G616" s="152"/>
      <c r="H616" s="152">
        <f t="shared" si="30"/>
        <v>0</v>
      </c>
      <c r="I616" s="152"/>
      <c r="J616" s="152"/>
      <c r="K616" s="152"/>
      <c r="L616" s="152"/>
      <c r="M616" s="152"/>
    </row>
    <row r="617" ht="15" outlineLevel="2" spans="1:13">
      <c r="A617" s="157"/>
      <c r="B617" s="151" t="s">
        <v>2351</v>
      </c>
      <c r="C617" s="152">
        <f t="shared" si="29"/>
        <v>65</v>
      </c>
      <c r="D617" s="152">
        <v>65</v>
      </c>
      <c r="E617" s="152">
        <v>65</v>
      </c>
      <c r="F617" s="152"/>
      <c r="G617" s="152"/>
      <c r="H617" s="152">
        <f t="shared" si="30"/>
        <v>0</v>
      </c>
      <c r="I617" s="152"/>
      <c r="J617" s="152"/>
      <c r="K617" s="152"/>
      <c r="L617" s="152"/>
      <c r="M617" s="152"/>
    </row>
    <row r="618" ht="15" outlineLevel="2" spans="1:13">
      <c r="A618" s="157"/>
      <c r="B618" s="151" t="s">
        <v>2352</v>
      </c>
      <c r="C618" s="152">
        <f t="shared" si="29"/>
        <v>115</v>
      </c>
      <c r="D618" s="152">
        <v>115</v>
      </c>
      <c r="E618" s="152">
        <v>115</v>
      </c>
      <c r="F618" s="152"/>
      <c r="G618" s="152"/>
      <c r="H618" s="152">
        <f t="shared" si="30"/>
        <v>0</v>
      </c>
      <c r="I618" s="152"/>
      <c r="J618" s="152"/>
      <c r="K618" s="152"/>
      <c r="L618" s="152"/>
      <c r="M618" s="152"/>
    </row>
    <row r="619" ht="15" outlineLevel="2" spans="1:13">
      <c r="A619" s="157"/>
      <c r="B619" s="151" t="s">
        <v>2353</v>
      </c>
      <c r="C619" s="152">
        <f t="shared" si="29"/>
        <v>64</v>
      </c>
      <c r="D619" s="152">
        <v>64</v>
      </c>
      <c r="E619" s="152">
        <v>64</v>
      </c>
      <c r="F619" s="152"/>
      <c r="G619" s="152"/>
      <c r="H619" s="152">
        <f t="shared" si="30"/>
        <v>0</v>
      </c>
      <c r="I619" s="152"/>
      <c r="J619" s="152"/>
      <c r="K619" s="152"/>
      <c r="L619" s="152"/>
      <c r="M619" s="152"/>
    </row>
    <row r="620" ht="15" outlineLevel="2" spans="1:13">
      <c r="A620" s="157"/>
      <c r="B620" s="151" t="s">
        <v>2354</v>
      </c>
      <c r="C620" s="152">
        <f t="shared" si="29"/>
        <v>20</v>
      </c>
      <c r="D620" s="152">
        <v>20</v>
      </c>
      <c r="E620" s="152">
        <v>20</v>
      </c>
      <c r="F620" s="152"/>
      <c r="G620" s="152"/>
      <c r="H620" s="152">
        <f t="shared" si="30"/>
        <v>0</v>
      </c>
      <c r="I620" s="152"/>
      <c r="J620" s="152"/>
      <c r="K620" s="152"/>
      <c r="L620" s="152"/>
      <c r="M620" s="152"/>
    </row>
    <row r="621" ht="15" outlineLevel="2" spans="1:13">
      <c r="A621" s="157"/>
      <c r="B621" s="151" t="s">
        <v>2355</v>
      </c>
      <c r="C621" s="152">
        <f t="shared" si="29"/>
        <v>50</v>
      </c>
      <c r="D621" s="152">
        <v>50</v>
      </c>
      <c r="E621" s="152">
        <v>50</v>
      </c>
      <c r="F621" s="152"/>
      <c r="G621" s="152"/>
      <c r="H621" s="152">
        <f t="shared" si="30"/>
        <v>0</v>
      </c>
      <c r="I621" s="152"/>
      <c r="J621" s="152"/>
      <c r="K621" s="152"/>
      <c r="L621" s="152"/>
      <c r="M621" s="152"/>
    </row>
    <row r="622" ht="15" outlineLevel="2" spans="1:13">
      <c r="A622" s="157"/>
      <c r="B622" s="151" t="s">
        <v>2356</v>
      </c>
      <c r="C622" s="152">
        <f t="shared" si="29"/>
        <v>275.88</v>
      </c>
      <c r="D622" s="152">
        <v>275.88</v>
      </c>
      <c r="E622" s="152">
        <v>275.88</v>
      </c>
      <c r="F622" s="152"/>
      <c r="G622" s="152"/>
      <c r="H622" s="152">
        <f t="shared" si="30"/>
        <v>0</v>
      </c>
      <c r="I622" s="152"/>
      <c r="J622" s="152"/>
      <c r="K622" s="152"/>
      <c r="L622" s="152"/>
      <c r="M622" s="152"/>
    </row>
    <row r="623" ht="15" outlineLevel="2" spans="1:13">
      <c r="A623" s="157"/>
      <c r="B623" s="151" t="s">
        <v>2357</v>
      </c>
      <c r="C623" s="152">
        <f t="shared" si="29"/>
        <v>7.48</v>
      </c>
      <c r="D623" s="152">
        <v>7.48</v>
      </c>
      <c r="E623" s="152">
        <v>7.48</v>
      </c>
      <c r="F623" s="152"/>
      <c r="G623" s="152"/>
      <c r="H623" s="152">
        <f t="shared" si="30"/>
        <v>0</v>
      </c>
      <c r="I623" s="152"/>
      <c r="J623" s="152"/>
      <c r="K623" s="152"/>
      <c r="L623" s="152"/>
      <c r="M623" s="152"/>
    </row>
    <row r="624" ht="15" outlineLevel="2" spans="1:13">
      <c r="A624" s="157"/>
      <c r="B624" s="151" t="s">
        <v>2358</v>
      </c>
      <c r="C624" s="152">
        <f t="shared" si="29"/>
        <v>125</v>
      </c>
      <c r="D624" s="152">
        <v>125</v>
      </c>
      <c r="E624" s="152">
        <v>125</v>
      </c>
      <c r="F624" s="152"/>
      <c r="G624" s="152"/>
      <c r="H624" s="152">
        <f t="shared" si="30"/>
        <v>0</v>
      </c>
      <c r="I624" s="152"/>
      <c r="J624" s="152"/>
      <c r="K624" s="152"/>
      <c r="L624" s="152"/>
      <c r="M624" s="152"/>
    </row>
    <row r="625" ht="15" outlineLevel="2" spans="1:13">
      <c r="A625" s="157"/>
      <c r="B625" s="151" t="s">
        <v>2359</v>
      </c>
      <c r="C625" s="152">
        <f t="shared" si="29"/>
        <v>115</v>
      </c>
      <c r="D625" s="152">
        <v>115</v>
      </c>
      <c r="E625" s="152">
        <v>115</v>
      </c>
      <c r="F625" s="152"/>
      <c r="G625" s="152"/>
      <c r="H625" s="152">
        <f t="shared" si="30"/>
        <v>0</v>
      </c>
      <c r="I625" s="152"/>
      <c r="J625" s="152"/>
      <c r="K625" s="152"/>
      <c r="L625" s="152"/>
      <c r="M625" s="152"/>
    </row>
    <row r="626" ht="15" outlineLevel="2" spans="1:13">
      <c r="A626" s="157"/>
      <c r="B626" s="151" t="s">
        <v>2360</v>
      </c>
      <c r="C626" s="152">
        <f t="shared" si="29"/>
        <v>30</v>
      </c>
      <c r="D626" s="152">
        <v>30</v>
      </c>
      <c r="E626" s="152">
        <v>30</v>
      </c>
      <c r="F626" s="152"/>
      <c r="G626" s="152"/>
      <c r="H626" s="152">
        <f t="shared" si="30"/>
        <v>0</v>
      </c>
      <c r="I626" s="152"/>
      <c r="J626" s="152"/>
      <c r="K626" s="152"/>
      <c r="L626" s="152"/>
      <c r="M626" s="152"/>
    </row>
    <row r="627" ht="15" outlineLevel="2" spans="1:13">
      <c r="A627" s="157"/>
      <c r="B627" s="151" t="s">
        <v>2361</v>
      </c>
      <c r="C627" s="152">
        <f t="shared" si="29"/>
        <v>70</v>
      </c>
      <c r="D627" s="152">
        <v>70</v>
      </c>
      <c r="E627" s="152">
        <v>70</v>
      </c>
      <c r="F627" s="152"/>
      <c r="G627" s="152"/>
      <c r="H627" s="152">
        <f t="shared" si="30"/>
        <v>0</v>
      </c>
      <c r="I627" s="152"/>
      <c r="J627" s="152"/>
      <c r="K627" s="152"/>
      <c r="L627" s="152"/>
      <c r="M627" s="152"/>
    </row>
    <row r="628" ht="15" outlineLevel="2" spans="1:13">
      <c r="A628" s="157"/>
      <c r="B628" s="151" t="s">
        <v>2362</v>
      </c>
      <c r="C628" s="152">
        <f t="shared" si="29"/>
        <v>108</v>
      </c>
      <c r="D628" s="152">
        <v>108</v>
      </c>
      <c r="E628" s="152">
        <v>108</v>
      </c>
      <c r="F628" s="152"/>
      <c r="G628" s="152"/>
      <c r="H628" s="152">
        <f t="shared" si="30"/>
        <v>0</v>
      </c>
      <c r="I628" s="152"/>
      <c r="J628" s="152"/>
      <c r="K628" s="152"/>
      <c r="L628" s="152"/>
      <c r="M628" s="152"/>
    </row>
    <row r="629" ht="15" outlineLevel="2" spans="1:13">
      <c r="A629" s="157"/>
      <c r="B629" s="151" t="s">
        <v>2363</v>
      </c>
      <c r="C629" s="152">
        <f t="shared" si="29"/>
        <v>105</v>
      </c>
      <c r="D629" s="152">
        <v>105</v>
      </c>
      <c r="E629" s="152">
        <v>105</v>
      </c>
      <c r="F629" s="152"/>
      <c r="G629" s="152"/>
      <c r="H629" s="152">
        <f t="shared" si="30"/>
        <v>0</v>
      </c>
      <c r="I629" s="152"/>
      <c r="J629" s="152"/>
      <c r="K629" s="152"/>
      <c r="L629" s="152"/>
      <c r="M629" s="152"/>
    </row>
    <row r="630" ht="15" outlineLevel="2" spans="1:13">
      <c r="A630" s="157"/>
      <c r="B630" s="151" t="s">
        <v>2364</v>
      </c>
      <c r="C630" s="152">
        <f t="shared" si="29"/>
        <v>40</v>
      </c>
      <c r="D630" s="152">
        <v>40</v>
      </c>
      <c r="E630" s="152">
        <v>40</v>
      </c>
      <c r="F630" s="152"/>
      <c r="G630" s="152"/>
      <c r="H630" s="152">
        <f t="shared" si="30"/>
        <v>0</v>
      </c>
      <c r="I630" s="152"/>
      <c r="J630" s="152"/>
      <c r="K630" s="152"/>
      <c r="L630" s="152"/>
      <c r="M630" s="152"/>
    </row>
    <row r="631" ht="15" outlineLevel="2" spans="1:13">
      <c r="A631" s="157"/>
      <c r="B631" s="151" t="s">
        <v>2365</v>
      </c>
      <c r="C631" s="152">
        <f t="shared" si="29"/>
        <v>872</v>
      </c>
      <c r="D631" s="152">
        <v>872</v>
      </c>
      <c r="E631" s="152">
        <v>872</v>
      </c>
      <c r="F631" s="152"/>
      <c r="G631" s="152"/>
      <c r="H631" s="152">
        <f t="shared" si="30"/>
        <v>0</v>
      </c>
      <c r="I631" s="152"/>
      <c r="J631" s="152"/>
      <c r="K631" s="152"/>
      <c r="L631" s="152"/>
      <c r="M631" s="152"/>
    </row>
    <row r="632" ht="15" outlineLevel="2" spans="1:13">
      <c r="A632" s="157"/>
      <c r="B632" s="151" t="s">
        <v>2366</v>
      </c>
      <c r="C632" s="152">
        <f t="shared" si="29"/>
        <v>136</v>
      </c>
      <c r="D632" s="152">
        <v>136</v>
      </c>
      <c r="E632" s="152">
        <v>136</v>
      </c>
      <c r="F632" s="152"/>
      <c r="G632" s="152"/>
      <c r="H632" s="152">
        <f t="shared" si="30"/>
        <v>0</v>
      </c>
      <c r="I632" s="152"/>
      <c r="J632" s="152"/>
      <c r="K632" s="152"/>
      <c r="L632" s="152"/>
      <c r="M632" s="152"/>
    </row>
    <row r="633" ht="15" outlineLevel="2" spans="1:13">
      <c r="A633" s="157"/>
      <c r="B633" s="151" t="s">
        <v>2367</v>
      </c>
      <c r="C633" s="152">
        <f t="shared" si="29"/>
        <v>70</v>
      </c>
      <c r="D633" s="152">
        <v>70</v>
      </c>
      <c r="E633" s="152">
        <v>70</v>
      </c>
      <c r="F633" s="152"/>
      <c r="G633" s="152"/>
      <c r="H633" s="152">
        <f t="shared" si="30"/>
        <v>0</v>
      </c>
      <c r="I633" s="152"/>
      <c r="J633" s="152"/>
      <c r="K633" s="152"/>
      <c r="L633" s="152"/>
      <c r="M633" s="152"/>
    </row>
    <row r="634" ht="15" outlineLevel="2" spans="1:13">
      <c r="A634" s="157"/>
      <c r="B634" s="151" t="s">
        <v>2368</v>
      </c>
      <c r="C634" s="152">
        <f t="shared" si="29"/>
        <v>40</v>
      </c>
      <c r="D634" s="152">
        <v>40</v>
      </c>
      <c r="E634" s="152">
        <v>40</v>
      </c>
      <c r="F634" s="152"/>
      <c r="G634" s="152"/>
      <c r="H634" s="152">
        <f t="shared" si="30"/>
        <v>0</v>
      </c>
      <c r="I634" s="152"/>
      <c r="J634" s="152"/>
      <c r="K634" s="152"/>
      <c r="L634" s="152"/>
      <c r="M634" s="152"/>
    </row>
    <row r="635" ht="15" outlineLevel="2" spans="1:13">
      <c r="A635" s="157"/>
      <c r="B635" s="151" t="s">
        <v>2369</v>
      </c>
      <c r="C635" s="152">
        <f t="shared" si="29"/>
        <v>30</v>
      </c>
      <c r="D635" s="152">
        <v>30</v>
      </c>
      <c r="E635" s="152">
        <v>30</v>
      </c>
      <c r="F635" s="152"/>
      <c r="G635" s="152"/>
      <c r="H635" s="152">
        <f t="shared" si="30"/>
        <v>0</v>
      </c>
      <c r="I635" s="152"/>
      <c r="J635" s="152"/>
      <c r="K635" s="152"/>
      <c r="L635" s="152"/>
      <c r="M635" s="152"/>
    </row>
    <row r="636" ht="15" outlineLevel="2" spans="1:13">
      <c r="A636" s="157"/>
      <c r="B636" s="151" t="s">
        <v>2370</v>
      </c>
      <c r="C636" s="152">
        <f t="shared" si="29"/>
        <v>505</v>
      </c>
      <c r="D636" s="152">
        <v>505</v>
      </c>
      <c r="E636" s="152">
        <v>505</v>
      </c>
      <c r="F636" s="152"/>
      <c r="G636" s="152"/>
      <c r="H636" s="152">
        <f t="shared" si="30"/>
        <v>0</v>
      </c>
      <c r="I636" s="152"/>
      <c r="J636" s="152"/>
      <c r="K636" s="152"/>
      <c r="L636" s="152"/>
      <c r="M636" s="152"/>
    </row>
    <row r="637" ht="15" outlineLevel="2" spans="1:13">
      <c r="A637" s="157"/>
      <c r="B637" s="151" t="s">
        <v>2371</v>
      </c>
      <c r="C637" s="152">
        <f t="shared" si="29"/>
        <v>90</v>
      </c>
      <c r="D637" s="152">
        <v>90</v>
      </c>
      <c r="E637" s="152">
        <v>90</v>
      </c>
      <c r="F637" s="152"/>
      <c r="G637" s="152"/>
      <c r="H637" s="152">
        <f t="shared" si="30"/>
        <v>0</v>
      </c>
      <c r="I637" s="152"/>
      <c r="J637" s="152"/>
      <c r="K637" s="152"/>
      <c r="L637" s="152"/>
      <c r="M637" s="152"/>
    </row>
    <row r="638" ht="15" outlineLevel="1" spans="1:13">
      <c r="A638" s="143" t="s">
        <v>1418</v>
      </c>
      <c r="B638" s="149" t="s">
        <v>2372</v>
      </c>
      <c r="C638" s="150">
        <f t="shared" si="29"/>
        <v>260</v>
      </c>
      <c r="D638" s="150"/>
      <c r="E638" s="150"/>
      <c r="F638" s="150"/>
      <c r="G638" s="150"/>
      <c r="H638" s="150">
        <f t="shared" si="30"/>
        <v>260</v>
      </c>
      <c r="I638" s="150"/>
      <c r="J638" s="150"/>
      <c r="K638" s="150"/>
      <c r="L638" s="150">
        <v>260</v>
      </c>
      <c r="M638" s="150"/>
    </row>
    <row r="639" ht="15" outlineLevel="2" spans="1:13">
      <c r="A639" s="157"/>
      <c r="B639" s="151" t="s">
        <v>2373</v>
      </c>
      <c r="C639" s="152">
        <f t="shared" si="29"/>
        <v>260</v>
      </c>
      <c r="D639" s="152"/>
      <c r="E639" s="152"/>
      <c r="F639" s="152"/>
      <c r="G639" s="152"/>
      <c r="H639" s="152">
        <f t="shared" si="30"/>
        <v>260</v>
      </c>
      <c r="I639" s="152"/>
      <c r="J639" s="152"/>
      <c r="K639" s="152"/>
      <c r="L639" s="152">
        <v>260</v>
      </c>
      <c r="M639" s="152"/>
    </row>
    <row r="640" ht="15" outlineLevel="1" spans="1:13">
      <c r="A640" s="143" t="s">
        <v>1420</v>
      </c>
      <c r="B640" s="149" t="s">
        <v>2374</v>
      </c>
      <c r="C640" s="150">
        <f t="shared" si="29"/>
        <v>170</v>
      </c>
      <c r="D640" s="150">
        <v>170</v>
      </c>
      <c r="E640" s="150">
        <v>170</v>
      </c>
      <c r="F640" s="150"/>
      <c r="G640" s="150"/>
      <c r="H640" s="150">
        <f t="shared" si="30"/>
        <v>0</v>
      </c>
      <c r="I640" s="150"/>
      <c r="J640" s="150"/>
      <c r="K640" s="150"/>
      <c r="L640" s="150"/>
      <c r="M640" s="150"/>
    </row>
    <row r="641" ht="15" outlineLevel="2" spans="1:13">
      <c r="A641" s="157"/>
      <c r="B641" s="151" t="s">
        <v>2375</v>
      </c>
      <c r="C641" s="152">
        <f t="shared" si="29"/>
        <v>170</v>
      </c>
      <c r="D641" s="152">
        <v>170</v>
      </c>
      <c r="E641" s="152">
        <v>170</v>
      </c>
      <c r="F641" s="152"/>
      <c r="G641" s="152"/>
      <c r="H641" s="152">
        <f t="shared" si="30"/>
        <v>0</v>
      </c>
      <c r="I641" s="152"/>
      <c r="J641" s="152"/>
      <c r="K641" s="152"/>
      <c r="L641" s="152"/>
      <c r="M641" s="152"/>
    </row>
    <row r="642" s="132" customFormat="1" ht="20.1" customHeight="1" spans="1:13">
      <c r="A642" s="146" t="s">
        <v>1424</v>
      </c>
      <c r="B642" s="144" t="s">
        <v>1425</v>
      </c>
      <c r="C642" s="147">
        <f t="shared" ref="C642:M642" si="32">SUMIF($A$6:$A$2011,"5?????",C6:C2011)</f>
        <v>1053.28</v>
      </c>
      <c r="D642" s="147">
        <f t="shared" si="32"/>
        <v>1053.28</v>
      </c>
      <c r="E642" s="147">
        <f t="shared" si="32"/>
        <v>1033.28</v>
      </c>
      <c r="F642" s="147">
        <f t="shared" si="32"/>
        <v>20</v>
      </c>
      <c r="G642" s="147">
        <f t="shared" si="32"/>
        <v>0</v>
      </c>
      <c r="H642" s="147">
        <f t="shared" si="32"/>
        <v>0</v>
      </c>
      <c r="I642" s="147">
        <f t="shared" si="32"/>
        <v>0</v>
      </c>
      <c r="J642" s="147">
        <f t="shared" si="32"/>
        <v>0</v>
      </c>
      <c r="K642" s="147">
        <f t="shared" si="32"/>
        <v>0</v>
      </c>
      <c r="L642" s="147">
        <f t="shared" si="32"/>
        <v>0</v>
      </c>
      <c r="M642" s="147">
        <f t="shared" si="32"/>
        <v>0</v>
      </c>
    </row>
    <row r="643" ht="15" outlineLevel="1" spans="1:13">
      <c r="A643" s="143" t="s">
        <v>1426</v>
      </c>
      <c r="B643" s="149" t="s">
        <v>2376</v>
      </c>
      <c r="C643" s="150">
        <f t="shared" si="29"/>
        <v>249</v>
      </c>
      <c r="D643" s="150">
        <v>249</v>
      </c>
      <c r="E643" s="150">
        <v>249</v>
      </c>
      <c r="F643" s="150"/>
      <c r="G643" s="150"/>
      <c r="H643" s="150">
        <f t="shared" si="30"/>
        <v>0</v>
      </c>
      <c r="I643" s="150"/>
      <c r="J643" s="150"/>
      <c r="K643" s="150"/>
      <c r="L643" s="150"/>
      <c r="M643" s="150"/>
    </row>
    <row r="644" ht="15" outlineLevel="2" spans="1:13">
      <c r="A644" s="157"/>
      <c r="B644" s="151" t="s">
        <v>2377</v>
      </c>
      <c r="C644" s="152">
        <f t="shared" si="29"/>
        <v>20</v>
      </c>
      <c r="D644" s="152">
        <v>20</v>
      </c>
      <c r="E644" s="152">
        <v>20</v>
      </c>
      <c r="F644" s="152"/>
      <c r="G644" s="152"/>
      <c r="H644" s="152">
        <f t="shared" si="30"/>
        <v>0</v>
      </c>
      <c r="I644" s="152"/>
      <c r="J644" s="152"/>
      <c r="K644" s="152"/>
      <c r="L644" s="152"/>
      <c r="M644" s="152"/>
    </row>
    <row r="645" ht="15" outlineLevel="2" spans="1:13">
      <c r="A645" s="157"/>
      <c r="B645" s="151" t="s">
        <v>2378</v>
      </c>
      <c r="C645" s="152">
        <f t="shared" si="29"/>
        <v>18</v>
      </c>
      <c r="D645" s="152">
        <v>18</v>
      </c>
      <c r="E645" s="152">
        <v>18</v>
      </c>
      <c r="F645" s="152"/>
      <c r="G645" s="152"/>
      <c r="H645" s="152">
        <f t="shared" si="30"/>
        <v>0</v>
      </c>
      <c r="I645" s="152"/>
      <c r="J645" s="152"/>
      <c r="K645" s="152"/>
      <c r="L645" s="152"/>
      <c r="M645" s="152"/>
    </row>
    <row r="646" ht="15" outlineLevel="2" spans="1:13">
      <c r="A646" s="157"/>
      <c r="B646" s="151" t="s">
        <v>2379</v>
      </c>
      <c r="C646" s="152">
        <f t="shared" si="29"/>
        <v>193</v>
      </c>
      <c r="D646" s="152">
        <v>193</v>
      </c>
      <c r="E646" s="152">
        <v>193</v>
      </c>
      <c r="F646" s="152"/>
      <c r="G646" s="152"/>
      <c r="H646" s="152">
        <f t="shared" si="30"/>
        <v>0</v>
      </c>
      <c r="I646" s="152"/>
      <c r="J646" s="152"/>
      <c r="K646" s="152"/>
      <c r="L646" s="152"/>
      <c r="M646" s="152"/>
    </row>
    <row r="647" ht="15" outlineLevel="2" spans="1:13">
      <c r="A647" s="157"/>
      <c r="B647" s="151" t="s">
        <v>2380</v>
      </c>
      <c r="C647" s="152">
        <f t="shared" si="29"/>
        <v>12</v>
      </c>
      <c r="D647" s="152">
        <v>12</v>
      </c>
      <c r="E647" s="152">
        <v>12</v>
      </c>
      <c r="F647" s="152"/>
      <c r="G647" s="152"/>
      <c r="H647" s="152">
        <f t="shared" si="30"/>
        <v>0</v>
      </c>
      <c r="I647" s="152"/>
      <c r="J647" s="152"/>
      <c r="K647" s="152"/>
      <c r="L647" s="152"/>
      <c r="M647" s="152"/>
    </row>
    <row r="648" ht="15" outlineLevel="2" spans="1:13">
      <c r="A648" s="157"/>
      <c r="B648" s="151" t="s">
        <v>1884</v>
      </c>
      <c r="C648" s="152">
        <f t="shared" si="29"/>
        <v>6</v>
      </c>
      <c r="D648" s="152">
        <v>6</v>
      </c>
      <c r="E648" s="152">
        <v>6</v>
      </c>
      <c r="F648" s="152"/>
      <c r="G648" s="152"/>
      <c r="H648" s="152">
        <f t="shared" si="30"/>
        <v>0</v>
      </c>
      <c r="I648" s="152"/>
      <c r="J648" s="152"/>
      <c r="K648" s="152"/>
      <c r="L648" s="152"/>
      <c r="M648" s="152"/>
    </row>
    <row r="649" ht="15" outlineLevel="1" spans="1:13">
      <c r="A649" s="143" t="s">
        <v>1428</v>
      </c>
      <c r="B649" s="149" t="s">
        <v>2381</v>
      </c>
      <c r="C649" s="150">
        <f t="shared" si="29"/>
        <v>12</v>
      </c>
      <c r="D649" s="150">
        <v>12</v>
      </c>
      <c r="E649" s="150">
        <v>12</v>
      </c>
      <c r="F649" s="150"/>
      <c r="G649" s="150"/>
      <c r="H649" s="150">
        <f t="shared" si="30"/>
        <v>0</v>
      </c>
      <c r="I649" s="150"/>
      <c r="J649" s="150"/>
      <c r="K649" s="150"/>
      <c r="L649" s="150"/>
      <c r="M649" s="150"/>
    </row>
    <row r="650" ht="15" outlineLevel="2" spans="1:13">
      <c r="A650" s="157"/>
      <c r="B650" s="151" t="s">
        <v>1884</v>
      </c>
      <c r="C650" s="152">
        <f t="shared" si="29"/>
        <v>6</v>
      </c>
      <c r="D650" s="152">
        <v>6</v>
      </c>
      <c r="E650" s="152">
        <v>6</v>
      </c>
      <c r="F650" s="152"/>
      <c r="G650" s="152"/>
      <c r="H650" s="152">
        <f t="shared" si="30"/>
        <v>0</v>
      </c>
      <c r="I650" s="152"/>
      <c r="J650" s="152"/>
      <c r="K650" s="152"/>
      <c r="L650" s="152"/>
      <c r="M650" s="152"/>
    </row>
    <row r="651" ht="15" outlineLevel="2" spans="1:13">
      <c r="A651" s="157"/>
      <c r="B651" s="151" t="s">
        <v>2382</v>
      </c>
      <c r="C651" s="152">
        <f t="shared" si="29"/>
        <v>6</v>
      </c>
      <c r="D651" s="152">
        <v>6</v>
      </c>
      <c r="E651" s="152">
        <v>6</v>
      </c>
      <c r="F651" s="152"/>
      <c r="G651" s="152"/>
      <c r="H651" s="152">
        <f t="shared" si="30"/>
        <v>0</v>
      </c>
      <c r="I651" s="152"/>
      <c r="J651" s="152"/>
      <c r="K651" s="152"/>
      <c r="L651" s="152"/>
      <c r="M651" s="152"/>
    </row>
    <row r="652" ht="15" outlineLevel="1" spans="1:13">
      <c r="A652" s="143" t="s">
        <v>1430</v>
      </c>
      <c r="B652" s="149" t="s">
        <v>2383</v>
      </c>
      <c r="C652" s="150">
        <f t="shared" si="29"/>
        <v>20</v>
      </c>
      <c r="D652" s="150">
        <v>20</v>
      </c>
      <c r="E652" s="150"/>
      <c r="F652" s="150">
        <v>20</v>
      </c>
      <c r="G652" s="150"/>
      <c r="H652" s="150">
        <f t="shared" si="30"/>
        <v>0</v>
      </c>
      <c r="I652" s="150"/>
      <c r="J652" s="150"/>
      <c r="K652" s="150"/>
      <c r="L652" s="150"/>
      <c r="M652" s="150"/>
    </row>
    <row r="653" ht="15" outlineLevel="2" spans="1:13">
      <c r="A653" s="157"/>
      <c r="B653" s="151" t="s">
        <v>2384</v>
      </c>
      <c r="C653" s="152">
        <f t="shared" ref="C653:C677" si="33">H653+G653+D653</f>
        <v>20</v>
      </c>
      <c r="D653" s="152">
        <v>20</v>
      </c>
      <c r="E653" s="152"/>
      <c r="F653" s="152">
        <v>20</v>
      </c>
      <c r="G653" s="152"/>
      <c r="H653" s="152">
        <f t="shared" ref="H653:H677" si="34">SUM(I653:M653)</f>
        <v>0</v>
      </c>
      <c r="I653" s="152"/>
      <c r="J653" s="152"/>
      <c r="K653" s="152"/>
      <c r="L653" s="152"/>
      <c r="M653" s="152"/>
    </row>
    <row r="654" ht="15" outlineLevel="1" spans="1:13">
      <c r="A654" s="143" t="s">
        <v>1432</v>
      </c>
      <c r="B654" s="149" t="s">
        <v>2385</v>
      </c>
      <c r="C654" s="150">
        <f t="shared" si="33"/>
        <v>34.52</v>
      </c>
      <c r="D654" s="150">
        <v>34.52</v>
      </c>
      <c r="E654" s="150">
        <v>34.52</v>
      </c>
      <c r="F654" s="150"/>
      <c r="G654" s="150"/>
      <c r="H654" s="150">
        <f t="shared" si="34"/>
        <v>0</v>
      </c>
      <c r="I654" s="150"/>
      <c r="J654" s="150"/>
      <c r="K654" s="150"/>
      <c r="L654" s="150"/>
      <c r="M654" s="150"/>
    </row>
    <row r="655" ht="15" outlineLevel="2" spans="1:13">
      <c r="A655" s="157"/>
      <c r="B655" s="151" t="s">
        <v>2386</v>
      </c>
      <c r="C655" s="152">
        <f t="shared" si="33"/>
        <v>5</v>
      </c>
      <c r="D655" s="152">
        <v>5</v>
      </c>
      <c r="E655" s="152">
        <v>5</v>
      </c>
      <c r="F655" s="152"/>
      <c r="G655" s="152"/>
      <c r="H655" s="152">
        <f t="shared" si="34"/>
        <v>0</v>
      </c>
      <c r="I655" s="152"/>
      <c r="J655" s="152"/>
      <c r="K655" s="152"/>
      <c r="L655" s="152"/>
      <c r="M655" s="152"/>
    </row>
    <row r="656" ht="15" outlineLevel="2" spans="1:13">
      <c r="A656" s="157"/>
      <c r="B656" s="151" t="s">
        <v>2387</v>
      </c>
      <c r="C656" s="152">
        <f t="shared" si="33"/>
        <v>8</v>
      </c>
      <c r="D656" s="152">
        <v>8</v>
      </c>
      <c r="E656" s="152">
        <v>8</v>
      </c>
      <c r="F656" s="152"/>
      <c r="G656" s="152"/>
      <c r="H656" s="152">
        <f t="shared" si="34"/>
        <v>0</v>
      </c>
      <c r="I656" s="152"/>
      <c r="J656" s="152"/>
      <c r="K656" s="152"/>
      <c r="L656" s="152"/>
      <c r="M656" s="152"/>
    </row>
    <row r="657" ht="15" outlineLevel="2" spans="1:13">
      <c r="A657" s="157"/>
      <c r="B657" s="151" t="s">
        <v>1884</v>
      </c>
      <c r="C657" s="152">
        <f t="shared" si="33"/>
        <v>4</v>
      </c>
      <c r="D657" s="152">
        <v>4</v>
      </c>
      <c r="E657" s="152">
        <v>4</v>
      </c>
      <c r="F657" s="152"/>
      <c r="G657" s="152"/>
      <c r="H657" s="152">
        <f t="shared" si="34"/>
        <v>0</v>
      </c>
      <c r="I657" s="152"/>
      <c r="J657" s="152"/>
      <c r="K657" s="152"/>
      <c r="L657" s="152"/>
      <c r="M657" s="152"/>
    </row>
    <row r="658" ht="15" outlineLevel="2" spans="1:13">
      <c r="A658" s="157"/>
      <c r="B658" s="151" t="s">
        <v>2388</v>
      </c>
      <c r="C658" s="152">
        <f t="shared" si="33"/>
        <v>17.52</v>
      </c>
      <c r="D658" s="152">
        <v>17.52</v>
      </c>
      <c r="E658" s="152">
        <v>17.52</v>
      </c>
      <c r="F658" s="152"/>
      <c r="G658" s="152"/>
      <c r="H658" s="152">
        <f t="shared" si="34"/>
        <v>0</v>
      </c>
      <c r="I658" s="152"/>
      <c r="J658" s="152"/>
      <c r="K658" s="152"/>
      <c r="L658" s="152"/>
      <c r="M658" s="152"/>
    </row>
    <row r="659" ht="15" outlineLevel="1" spans="1:13">
      <c r="A659" s="143" t="s">
        <v>1434</v>
      </c>
      <c r="B659" s="149" t="s">
        <v>2389</v>
      </c>
      <c r="C659" s="150">
        <f t="shared" si="33"/>
        <v>338</v>
      </c>
      <c r="D659" s="150">
        <v>338</v>
      </c>
      <c r="E659" s="150">
        <v>338</v>
      </c>
      <c r="F659" s="150"/>
      <c r="G659" s="150"/>
      <c r="H659" s="150">
        <f t="shared" si="34"/>
        <v>0</v>
      </c>
      <c r="I659" s="150"/>
      <c r="J659" s="150"/>
      <c r="K659" s="150"/>
      <c r="L659" s="150"/>
      <c r="M659" s="150"/>
    </row>
    <row r="660" ht="15" outlineLevel="2" spans="1:13">
      <c r="A660" s="157"/>
      <c r="B660" s="151" t="s">
        <v>2390</v>
      </c>
      <c r="C660" s="152">
        <f t="shared" si="33"/>
        <v>336</v>
      </c>
      <c r="D660" s="152">
        <v>336</v>
      </c>
      <c r="E660" s="152">
        <v>336</v>
      </c>
      <c r="F660" s="152"/>
      <c r="G660" s="152"/>
      <c r="H660" s="152">
        <f t="shared" si="34"/>
        <v>0</v>
      </c>
      <c r="I660" s="152"/>
      <c r="J660" s="152"/>
      <c r="K660" s="152"/>
      <c r="L660" s="152"/>
      <c r="M660" s="152"/>
    </row>
    <row r="661" ht="15" outlineLevel="2" spans="1:13">
      <c r="A661" s="157"/>
      <c r="B661" s="151" t="s">
        <v>2391</v>
      </c>
      <c r="C661" s="152">
        <f t="shared" si="33"/>
        <v>2</v>
      </c>
      <c r="D661" s="152">
        <v>2</v>
      </c>
      <c r="E661" s="152">
        <v>2</v>
      </c>
      <c r="F661" s="152"/>
      <c r="G661" s="152"/>
      <c r="H661" s="152">
        <f t="shared" si="34"/>
        <v>0</v>
      </c>
      <c r="I661" s="152"/>
      <c r="J661" s="152"/>
      <c r="K661" s="152"/>
      <c r="L661" s="152"/>
      <c r="M661" s="152"/>
    </row>
    <row r="662" ht="15" outlineLevel="1" spans="1:13">
      <c r="A662" s="143" t="s">
        <v>1436</v>
      </c>
      <c r="B662" s="149" t="s">
        <v>2392</v>
      </c>
      <c r="C662" s="150">
        <f t="shared" si="33"/>
        <v>341</v>
      </c>
      <c r="D662" s="150">
        <v>341</v>
      </c>
      <c r="E662" s="150">
        <v>341</v>
      </c>
      <c r="F662" s="150"/>
      <c r="G662" s="150"/>
      <c r="H662" s="150">
        <f t="shared" si="34"/>
        <v>0</v>
      </c>
      <c r="I662" s="150"/>
      <c r="J662" s="150"/>
      <c r="K662" s="150"/>
      <c r="L662" s="150"/>
      <c r="M662" s="150"/>
    </row>
    <row r="663" ht="15" outlineLevel="2" spans="1:13">
      <c r="A663" s="157"/>
      <c r="B663" s="151" t="s">
        <v>2243</v>
      </c>
      <c r="C663" s="152">
        <f t="shared" si="33"/>
        <v>35</v>
      </c>
      <c r="D663" s="152">
        <v>35</v>
      </c>
      <c r="E663" s="152">
        <v>35</v>
      </c>
      <c r="F663" s="152"/>
      <c r="G663" s="152"/>
      <c r="H663" s="152">
        <f t="shared" si="34"/>
        <v>0</v>
      </c>
      <c r="I663" s="152"/>
      <c r="J663" s="152"/>
      <c r="K663" s="152"/>
      <c r="L663" s="152"/>
      <c r="M663" s="152"/>
    </row>
    <row r="664" ht="15" outlineLevel="2" spans="1:13">
      <c r="A664" s="157"/>
      <c r="B664" s="151" t="s">
        <v>1884</v>
      </c>
      <c r="C664" s="152">
        <f t="shared" si="33"/>
        <v>6</v>
      </c>
      <c r="D664" s="152">
        <v>6</v>
      </c>
      <c r="E664" s="152">
        <v>6</v>
      </c>
      <c r="F664" s="152"/>
      <c r="G664" s="152"/>
      <c r="H664" s="152">
        <f t="shared" si="34"/>
        <v>0</v>
      </c>
      <c r="I664" s="152"/>
      <c r="J664" s="152"/>
      <c r="K664" s="152"/>
      <c r="L664" s="152"/>
      <c r="M664" s="152"/>
    </row>
    <row r="665" ht="15" outlineLevel="2" spans="1:13">
      <c r="A665" s="157"/>
      <c r="B665" s="151" t="s">
        <v>2393</v>
      </c>
      <c r="C665" s="152">
        <f t="shared" si="33"/>
        <v>300</v>
      </c>
      <c r="D665" s="152">
        <v>300</v>
      </c>
      <c r="E665" s="152">
        <v>300</v>
      </c>
      <c r="F665" s="152"/>
      <c r="G665" s="152"/>
      <c r="H665" s="152">
        <f t="shared" si="34"/>
        <v>0</v>
      </c>
      <c r="I665" s="152"/>
      <c r="J665" s="152"/>
      <c r="K665" s="152"/>
      <c r="L665" s="152"/>
      <c r="M665" s="152"/>
    </row>
    <row r="666" ht="15" outlineLevel="1" spans="1:13">
      <c r="A666" s="143" t="s">
        <v>1438</v>
      </c>
      <c r="B666" s="149" t="s">
        <v>2394</v>
      </c>
      <c r="C666" s="150">
        <f t="shared" si="33"/>
        <v>40</v>
      </c>
      <c r="D666" s="150">
        <v>40</v>
      </c>
      <c r="E666" s="150">
        <v>40</v>
      </c>
      <c r="F666" s="150"/>
      <c r="G666" s="150"/>
      <c r="H666" s="150">
        <f t="shared" si="34"/>
        <v>0</v>
      </c>
      <c r="I666" s="150"/>
      <c r="J666" s="150"/>
      <c r="K666" s="150"/>
      <c r="L666" s="150"/>
      <c r="M666" s="150"/>
    </row>
    <row r="667" ht="15" outlineLevel="2" spans="1:13">
      <c r="A667" s="157"/>
      <c r="B667" s="151" t="s">
        <v>1884</v>
      </c>
      <c r="C667" s="152">
        <f t="shared" si="33"/>
        <v>6</v>
      </c>
      <c r="D667" s="152">
        <v>6</v>
      </c>
      <c r="E667" s="152">
        <v>6</v>
      </c>
      <c r="F667" s="152"/>
      <c r="G667" s="152"/>
      <c r="H667" s="152">
        <f t="shared" si="34"/>
        <v>0</v>
      </c>
      <c r="I667" s="152"/>
      <c r="J667" s="152"/>
      <c r="K667" s="152"/>
      <c r="L667" s="152"/>
      <c r="M667" s="152"/>
    </row>
    <row r="668" ht="15" outlineLevel="2" spans="1:13">
      <c r="A668" s="157"/>
      <c r="B668" s="151" t="s">
        <v>2395</v>
      </c>
      <c r="C668" s="152">
        <f t="shared" si="33"/>
        <v>7</v>
      </c>
      <c r="D668" s="152">
        <v>7</v>
      </c>
      <c r="E668" s="152">
        <v>7</v>
      </c>
      <c r="F668" s="152"/>
      <c r="G668" s="152"/>
      <c r="H668" s="152">
        <f t="shared" si="34"/>
        <v>0</v>
      </c>
      <c r="I668" s="152"/>
      <c r="J668" s="152"/>
      <c r="K668" s="152"/>
      <c r="L668" s="152"/>
      <c r="M668" s="152"/>
    </row>
    <row r="669" ht="15" outlineLevel="2" spans="1:13">
      <c r="A669" s="157"/>
      <c r="B669" s="151" t="s">
        <v>2396</v>
      </c>
      <c r="C669" s="152">
        <f t="shared" si="33"/>
        <v>7.5</v>
      </c>
      <c r="D669" s="152">
        <v>7.5</v>
      </c>
      <c r="E669" s="152">
        <v>7.5</v>
      </c>
      <c r="F669" s="152"/>
      <c r="G669" s="152"/>
      <c r="H669" s="152">
        <f t="shared" si="34"/>
        <v>0</v>
      </c>
      <c r="I669" s="152"/>
      <c r="J669" s="152"/>
      <c r="K669" s="152"/>
      <c r="L669" s="152"/>
      <c r="M669" s="152"/>
    </row>
    <row r="670" ht="15" outlineLevel="2" spans="1:13">
      <c r="A670" s="157"/>
      <c r="B670" s="151" t="s">
        <v>2397</v>
      </c>
      <c r="C670" s="152">
        <f t="shared" si="33"/>
        <v>10</v>
      </c>
      <c r="D670" s="152">
        <v>10</v>
      </c>
      <c r="E670" s="152">
        <v>10</v>
      </c>
      <c r="F670" s="152"/>
      <c r="G670" s="152"/>
      <c r="H670" s="152">
        <f t="shared" si="34"/>
        <v>0</v>
      </c>
      <c r="I670" s="152"/>
      <c r="J670" s="152"/>
      <c r="K670" s="152"/>
      <c r="L670" s="152"/>
      <c r="M670" s="152"/>
    </row>
    <row r="671" ht="15" outlineLevel="2" spans="1:13">
      <c r="A671" s="157"/>
      <c r="B671" s="151" t="s">
        <v>2398</v>
      </c>
      <c r="C671" s="152">
        <f t="shared" si="33"/>
        <v>4.5</v>
      </c>
      <c r="D671" s="152">
        <v>4.5</v>
      </c>
      <c r="E671" s="152">
        <v>4.5</v>
      </c>
      <c r="F671" s="152"/>
      <c r="G671" s="152"/>
      <c r="H671" s="152">
        <f t="shared" si="34"/>
        <v>0</v>
      </c>
      <c r="I671" s="152"/>
      <c r="J671" s="152"/>
      <c r="K671" s="152"/>
      <c r="L671" s="152"/>
      <c r="M671" s="152"/>
    </row>
    <row r="672" ht="15" outlineLevel="2" spans="1:13">
      <c r="A672" s="157"/>
      <c r="B672" s="151" t="s">
        <v>2399</v>
      </c>
      <c r="C672" s="152">
        <f t="shared" si="33"/>
        <v>5</v>
      </c>
      <c r="D672" s="152">
        <v>5</v>
      </c>
      <c r="E672" s="152">
        <v>5</v>
      </c>
      <c r="F672" s="152"/>
      <c r="G672" s="152"/>
      <c r="H672" s="152">
        <f t="shared" si="34"/>
        <v>0</v>
      </c>
      <c r="I672" s="152"/>
      <c r="J672" s="152"/>
      <c r="K672" s="152"/>
      <c r="L672" s="152"/>
      <c r="M672" s="152"/>
    </row>
    <row r="673" ht="15" outlineLevel="1" spans="1:13">
      <c r="A673" s="143" t="s">
        <v>1440</v>
      </c>
      <c r="B673" s="149" t="s">
        <v>2400</v>
      </c>
      <c r="C673" s="150">
        <f t="shared" si="33"/>
        <v>18.76</v>
      </c>
      <c r="D673" s="150">
        <v>18.76</v>
      </c>
      <c r="E673" s="150">
        <v>18.76</v>
      </c>
      <c r="F673" s="150"/>
      <c r="G673" s="150"/>
      <c r="H673" s="150">
        <f t="shared" si="34"/>
        <v>0</v>
      </c>
      <c r="I673" s="150"/>
      <c r="J673" s="150"/>
      <c r="K673" s="150"/>
      <c r="L673" s="150"/>
      <c r="M673" s="150"/>
    </row>
    <row r="674" ht="15" outlineLevel="2" spans="1:13">
      <c r="A674" s="157"/>
      <c r="B674" s="151" t="s">
        <v>1884</v>
      </c>
      <c r="C674" s="152">
        <f t="shared" si="33"/>
        <v>4</v>
      </c>
      <c r="D674" s="152">
        <v>4</v>
      </c>
      <c r="E674" s="152">
        <v>4</v>
      </c>
      <c r="F674" s="152"/>
      <c r="G674" s="152"/>
      <c r="H674" s="152">
        <f t="shared" si="34"/>
        <v>0</v>
      </c>
      <c r="I674" s="152"/>
      <c r="J674" s="152"/>
      <c r="K674" s="152"/>
      <c r="L674" s="152"/>
      <c r="M674" s="152"/>
    </row>
    <row r="675" ht="15" outlineLevel="2" spans="1:13">
      <c r="A675" s="157"/>
      <c r="B675" s="151" t="s">
        <v>2401</v>
      </c>
      <c r="C675" s="152">
        <f t="shared" si="33"/>
        <v>3</v>
      </c>
      <c r="D675" s="152">
        <v>3</v>
      </c>
      <c r="E675" s="152">
        <v>3</v>
      </c>
      <c r="F675" s="152"/>
      <c r="G675" s="152"/>
      <c r="H675" s="152">
        <f t="shared" si="34"/>
        <v>0</v>
      </c>
      <c r="I675" s="152"/>
      <c r="J675" s="152"/>
      <c r="K675" s="152"/>
      <c r="L675" s="152"/>
      <c r="M675" s="152"/>
    </row>
    <row r="676" ht="15" outlineLevel="2" spans="1:13">
      <c r="A676" s="157"/>
      <c r="B676" s="151" t="s">
        <v>2402</v>
      </c>
      <c r="C676" s="152">
        <f t="shared" si="33"/>
        <v>11.76</v>
      </c>
      <c r="D676" s="152">
        <v>11.76</v>
      </c>
      <c r="E676" s="152">
        <v>11.76</v>
      </c>
      <c r="F676" s="152"/>
      <c r="G676" s="152"/>
      <c r="H676" s="152">
        <f t="shared" si="34"/>
        <v>0</v>
      </c>
      <c r="I676" s="152"/>
      <c r="J676" s="152"/>
      <c r="K676" s="152"/>
      <c r="L676" s="152"/>
      <c r="M676" s="152"/>
    </row>
    <row r="677" ht="15" outlineLevel="1" spans="1:13">
      <c r="A677" s="143" t="s">
        <v>1442</v>
      </c>
      <c r="B677" s="149" t="s">
        <v>2403</v>
      </c>
      <c r="C677" s="150">
        <f t="shared" si="33"/>
        <v>0</v>
      </c>
      <c r="D677" s="150"/>
      <c r="E677" s="150"/>
      <c r="F677" s="150"/>
      <c r="G677" s="150"/>
      <c r="H677" s="150">
        <f t="shared" si="34"/>
        <v>0</v>
      </c>
      <c r="I677" s="150"/>
      <c r="J677" s="150"/>
      <c r="K677" s="150"/>
      <c r="L677" s="150"/>
      <c r="M677" s="150"/>
    </row>
    <row r="678" s="132" customFormat="1" ht="20.1" customHeight="1" spans="1:13">
      <c r="A678" s="146" t="s">
        <v>1444</v>
      </c>
      <c r="B678" s="144" t="s">
        <v>1445</v>
      </c>
      <c r="C678" s="147">
        <f t="shared" ref="C678:M678" si="35">SUMIF($A$6:$A$2011,"6?????",C6:C2011)</f>
        <v>10195.1059</v>
      </c>
      <c r="D678" s="147">
        <f t="shared" si="35"/>
        <v>9533.7059</v>
      </c>
      <c r="E678" s="147">
        <f t="shared" si="35"/>
        <v>9133.7059</v>
      </c>
      <c r="F678" s="147">
        <f t="shared" si="35"/>
        <v>400</v>
      </c>
      <c r="G678" s="147">
        <f t="shared" si="35"/>
        <v>661.4</v>
      </c>
      <c r="H678" s="147">
        <f t="shared" si="35"/>
        <v>0</v>
      </c>
      <c r="I678" s="147">
        <f t="shared" si="35"/>
        <v>0</v>
      </c>
      <c r="J678" s="147">
        <f t="shared" si="35"/>
        <v>0</v>
      </c>
      <c r="K678" s="147">
        <f t="shared" si="35"/>
        <v>0</v>
      </c>
      <c r="L678" s="147">
        <f t="shared" si="35"/>
        <v>0</v>
      </c>
      <c r="M678" s="147">
        <f t="shared" si="35"/>
        <v>0</v>
      </c>
    </row>
    <row r="679" ht="15" outlineLevel="1" spans="1:13">
      <c r="A679" s="143" t="s">
        <v>1446</v>
      </c>
      <c r="B679" s="149" t="s">
        <v>2404</v>
      </c>
      <c r="C679" s="150">
        <f t="shared" ref="C678:C716" si="36">H679+G679+D679</f>
        <v>6</v>
      </c>
      <c r="D679" s="150">
        <v>6</v>
      </c>
      <c r="E679" s="150">
        <v>6</v>
      </c>
      <c r="F679" s="150"/>
      <c r="G679" s="150"/>
      <c r="H679" s="150">
        <f t="shared" ref="H678:H716" si="37">SUM(I679:M679)</f>
        <v>0</v>
      </c>
      <c r="I679" s="150"/>
      <c r="J679" s="150"/>
      <c r="K679" s="150"/>
      <c r="L679" s="150"/>
      <c r="M679" s="150"/>
    </row>
    <row r="680" ht="15" outlineLevel="2" spans="1:13">
      <c r="A680" s="157"/>
      <c r="B680" s="151" t="s">
        <v>1884</v>
      </c>
      <c r="C680" s="152">
        <f t="shared" si="36"/>
        <v>6</v>
      </c>
      <c r="D680" s="152">
        <v>6</v>
      </c>
      <c r="E680" s="152">
        <v>6</v>
      </c>
      <c r="F680" s="152"/>
      <c r="G680" s="152"/>
      <c r="H680" s="152">
        <f t="shared" si="37"/>
        <v>0</v>
      </c>
      <c r="I680" s="152"/>
      <c r="J680" s="152"/>
      <c r="K680" s="152"/>
      <c r="L680" s="152"/>
      <c r="M680" s="152"/>
    </row>
    <row r="681" ht="15" outlineLevel="1" spans="1:13">
      <c r="A681" s="143" t="s">
        <v>1448</v>
      </c>
      <c r="B681" s="149" t="s">
        <v>2405</v>
      </c>
      <c r="C681" s="150">
        <f t="shared" si="36"/>
        <v>1407.3423</v>
      </c>
      <c r="D681" s="150">
        <v>1407.3423</v>
      </c>
      <c r="E681" s="150">
        <v>1407.3423</v>
      </c>
      <c r="F681" s="150"/>
      <c r="G681" s="150"/>
      <c r="H681" s="150">
        <f t="shared" si="37"/>
        <v>0</v>
      </c>
      <c r="I681" s="150"/>
      <c r="J681" s="150"/>
      <c r="K681" s="150"/>
      <c r="L681" s="150"/>
      <c r="M681" s="150"/>
    </row>
    <row r="682" ht="15" outlineLevel="2" spans="1:13">
      <c r="A682" s="157"/>
      <c r="B682" s="151" t="s">
        <v>1915</v>
      </c>
      <c r="C682" s="152">
        <f t="shared" si="36"/>
        <v>28.9423</v>
      </c>
      <c r="D682" s="152">
        <v>28.9423</v>
      </c>
      <c r="E682" s="152">
        <v>28.9423</v>
      </c>
      <c r="F682" s="152"/>
      <c r="G682" s="152"/>
      <c r="H682" s="152">
        <f t="shared" si="37"/>
        <v>0</v>
      </c>
      <c r="I682" s="152"/>
      <c r="J682" s="152"/>
      <c r="K682" s="152"/>
      <c r="L682" s="152"/>
      <c r="M682" s="152"/>
    </row>
    <row r="683" ht="15" outlineLevel="2" spans="1:13">
      <c r="A683" s="157"/>
      <c r="B683" s="151" t="s">
        <v>2406</v>
      </c>
      <c r="C683" s="152">
        <f t="shared" si="36"/>
        <v>6</v>
      </c>
      <c r="D683" s="152">
        <v>6</v>
      </c>
      <c r="E683" s="152">
        <v>6</v>
      </c>
      <c r="F683" s="152"/>
      <c r="G683" s="152"/>
      <c r="H683" s="152">
        <f t="shared" si="37"/>
        <v>0</v>
      </c>
      <c r="I683" s="152"/>
      <c r="J683" s="152"/>
      <c r="K683" s="152"/>
      <c r="L683" s="152"/>
      <c r="M683" s="152"/>
    </row>
    <row r="684" ht="15" outlineLevel="2" spans="1:13">
      <c r="A684" s="157"/>
      <c r="B684" s="151" t="s">
        <v>2407</v>
      </c>
      <c r="C684" s="152">
        <f t="shared" si="36"/>
        <v>15</v>
      </c>
      <c r="D684" s="152">
        <v>15</v>
      </c>
      <c r="E684" s="152">
        <v>15</v>
      </c>
      <c r="F684" s="152"/>
      <c r="G684" s="152"/>
      <c r="H684" s="152">
        <f t="shared" si="37"/>
        <v>0</v>
      </c>
      <c r="I684" s="152"/>
      <c r="J684" s="152"/>
      <c r="K684" s="152"/>
      <c r="L684" s="152"/>
      <c r="M684" s="152"/>
    </row>
    <row r="685" ht="15" outlineLevel="2" spans="1:13">
      <c r="A685" s="157"/>
      <c r="B685" s="151" t="s">
        <v>2408</v>
      </c>
      <c r="C685" s="152">
        <f t="shared" si="36"/>
        <v>1000</v>
      </c>
      <c r="D685" s="152">
        <v>1000</v>
      </c>
      <c r="E685" s="152">
        <v>1000</v>
      </c>
      <c r="F685" s="152"/>
      <c r="G685" s="152"/>
      <c r="H685" s="152">
        <f t="shared" si="37"/>
        <v>0</v>
      </c>
      <c r="I685" s="152"/>
      <c r="J685" s="152"/>
      <c r="K685" s="152"/>
      <c r="L685" s="152"/>
      <c r="M685" s="152"/>
    </row>
    <row r="686" ht="15" outlineLevel="2" spans="1:13">
      <c r="A686" s="157"/>
      <c r="B686" s="151" t="s">
        <v>2409</v>
      </c>
      <c r="C686" s="152">
        <f t="shared" si="36"/>
        <v>15</v>
      </c>
      <c r="D686" s="152">
        <v>15</v>
      </c>
      <c r="E686" s="152">
        <v>15</v>
      </c>
      <c r="F686" s="152"/>
      <c r="G686" s="152"/>
      <c r="H686" s="152">
        <f t="shared" si="37"/>
        <v>0</v>
      </c>
      <c r="I686" s="152"/>
      <c r="J686" s="152"/>
      <c r="K686" s="152"/>
      <c r="L686" s="152"/>
      <c r="M686" s="152"/>
    </row>
    <row r="687" ht="15" outlineLevel="2" spans="1:13">
      <c r="A687" s="157"/>
      <c r="B687" s="151" t="s">
        <v>2410</v>
      </c>
      <c r="C687" s="152">
        <f t="shared" si="36"/>
        <v>70</v>
      </c>
      <c r="D687" s="152">
        <v>70</v>
      </c>
      <c r="E687" s="152">
        <v>70</v>
      </c>
      <c r="F687" s="152"/>
      <c r="G687" s="152"/>
      <c r="H687" s="152">
        <f t="shared" si="37"/>
        <v>0</v>
      </c>
      <c r="I687" s="152"/>
      <c r="J687" s="152"/>
      <c r="K687" s="152"/>
      <c r="L687" s="152"/>
      <c r="M687" s="152"/>
    </row>
    <row r="688" ht="15" outlineLevel="2" spans="1:13">
      <c r="A688" s="157"/>
      <c r="B688" s="151" t="s">
        <v>1884</v>
      </c>
      <c r="C688" s="152">
        <f t="shared" si="36"/>
        <v>8</v>
      </c>
      <c r="D688" s="152">
        <v>8</v>
      </c>
      <c r="E688" s="152">
        <v>8</v>
      </c>
      <c r="F688" s="152"/>
      <c r="G688" s="152"/>
      <c r="H688" s="152">
        <f t="shared" si="37"/>
        <v>0</v>
      </c>
      <c r="I688" s="152"/>
      <c r="J688" s="152"/>
      <c r="K688" s="152"/>
      <c r="L688" s="152"/>
      <c r="M688" s="152"/>
    </row>
    <row r="689" ht="15" outlineLevel="2" spans="1:13">
      <c r="A689" s="157"/>
      <c r="B689" s="151" t="s">
        <v>2411</v>
      </c>
      <c r="C689" s="152">
        <f t="shared" si="36"/>
        <v>55</v>
      </c>
      <c r="D689" s="152">
        <v>55</v>
      </c>
      <c r="E689" s="152">
        <v>55</v>
      </c>
      <c r="F689" s="152"/>
      <c r="G689" s="152"/>
      <c r="H689" s="152">
        <f t="shared" si="37"/>
        <v>0</v>
      </c>
      <c r="I689" s="152"/>
      <c r="J689" s="152"/>
      <c r="K689" s="152"/>
      <c r="L689" s="152"/>
      <c r="M689" s="152"/>
    </row>
    <row r="690" ht="15" outlineLevel="2" spans="1:13">
      <c r="A690" s="157"/>
      <c r="B690" s="151" t="s">
        <v>2412</v>
      </c>
      <c r="C690" s="152">
        <f t="shared" si="36"/>
        <v>46.4</v>
      </c>
      <c r="D690" s="152">
        <v>46.4</v>
      </c>
      <c r="E690" s="152">
        <v>46.4</v>
      </c>
      <c r="F690" s="152"/>
      <c r="G690" s="152"/>
      <c r="H690" s="152">
        <f t="shared" si="37"/>
        <v>0</v>
      </c>
      <c r="I690" s="152"/>
      <c r="J690" s="152"/>
      <c r="K690" s="152"/>
      <c r="L690" s="152"/>
      <c r="M690" s="152"/>
    </row>
    <row r="691" ht="15" outlineLevel="2" spans="1:13">
      <c r="A691" s="157"/>
      <c r="B691" s="151" t="s">
        <v>2413</v>
      </c>
      <c r="C691" s="152">
        <f t="shared" si="36"/>
        <v>80</v>
      </c>
      <c r="D691" s="152">
        <v>80</v>
      </c>
      <c r="E691" s="152">
        <v>80</v>
      </c>
      <c r="F691" s="152"/>
      <c r="G691" s="152"/>
      <c r="H691" s="152">
        <f t="shared" si="37"/>
        <v>0</v>
      </c>
      <c r="I691" s="152"/>
      <c r="J691" s="152"/>
      <c r="K691" s="152"/>
      <c r="L691" s="152"/>
      <c r="M691" s="152"/>
    </row>
    <row r="692" ht="15" outlineLevel="2" spans="1:13">
      <c r="A692" s="157"/>
      <c r="B692" s="151" t="s">
        <v>2414</v>
      </c>
      <c r="C692" s="152">
        <f t="shared" si="36"/>
        <v>13</v>
      </c>
      <c r="D692" s="152">
        <v>13</v>
      </c>
      <c r="E692" s="152">
        <v>13</v>
      </c>
      <c r="F692" s="152"/>
      <c r="G692" s="152"/>
      <c r="H692" s="152">
        <f t="shared" si="37"/>
        <v>0</v>
      </c>
      <c r="I692" s="152"/>
      <c r="J692" s="152"/>
      <c r="K692" s="152"/>
      <c r="L692" s="152"/>
      <c r="M692" s="152"/>
    </row>
    <row r="693" ht="15" outlineLevel="2" spans="1:13">
      <c r="A693" s="157"/>
      <c r="B693" s="151" t="s">
        <v>2415</v>
      </c>
      <c r="C693" s="152">
        <f t="shared" si="36"/>
        <v>10</v>
      </c>
      <c r="D693" s="152">
        <v>10</v>
      </c>
      <c r="E693" s="152">
        <v>10</v>
      </c>
      <c r="F693" s="152"/>
      <c r="G693" s="152"/>
      <c r="H693" s="152">
        <f t="shared" si="37"/>
        <v>0</v>
      </c>
      <c r="I693" s="152"/>
      <c r="J693" s="152"/>
      <c r="K693" s="152"/>
      <c r="L693" s="152"/>
      <c r="M693" s="152"/>
    </row>
    <row r="694" ht="15" outlineLevel="2" spans="1:13">
      <c r="A694" s="157"/>
      <c r="B694" s="151" t="s">
        <v>2416</v>
      </c>
      <c r="C694" s="152">
        <f t="shared" si="36"/>
        <v>10</v>
      </c>
      <c r="D694" s="152">
        <v>10</v>
      </c>
      <c r="E694" s="152">
        <v>10</v>
      </c>
      <c r="F694" s="152"/>
      <c r="G694" s="152"/>
      <c r="H694" s="152">
        <f t="shared" si="37"/>
        <v>0</v>
      </c>
      <c r="I694" s="152"/>
      <c r="J694" s="152"/>
      <c r="K694" s="152"/>
      <c r="L694" s="152"/>
      <c r="M694" s="152"/>
    </row>
    <row r="695" ht="15" outlineLevel="2" spans="1:13">
      <c r="A695" s="157"/>
      <c r="B695" s="151" t="s">
        <v>2417</v>
      </c>
      <c r="C695" s="152">
        <f t="shared" si="36"/>
        <v>50</v>
      </c>
      <c r="D695" s="152">
        <v>50</v>
      </c>
      <c r="E695" s="152">
        <v>50</v>
      </c>
      <c r="F695" s="152"/>
      <c r="G695" s="152"/>
      <c r="H695" s="152">
        <f t="shared" si="37"/>
        <v>0</v>
      </c>
      <c r="I695" s="152"/>
      <c r="J695" s="152"/>
      <c r="K695" s="152"/>
      <c r="L695" s="152"/>
      <c r="M695" s="152"/>
    </row>
    <row r="696" ht="15" outlineLevel="1" spans="1:13">
      <c r="A696" s="143" t="s">
        <v>1450</v>
      </c>
      <c r="B696" s="149" t="s">
        <v>2418</v>
      </c>
      <c r="C696" s="150">
        <f t="shared" si="36"/>
        <v>33</v>
      </c>
      <c r="D696" s="150">
        <v>33</v>
      </c>
      <c r="E696" s="150">
        <v>33</v>
      </c>
      <c r="F696" s="150"/>
      <c r="G696" s="150"/>
      <c r="H696" s="150">
        <f t="shared" si="37"/>
        <v>0</v>
      </c>
      <c r="I696" s="150"/>
      <c r="J696" s="150"/>
      <c r="K696" s="150"/>
      <c r="L696" s="150"/>
      <c r="M696" s="150"/>
    </row>
    <row r="697" ht="15" outlineLevel="2" spans="1:13">
      <c r="A697" s="157"/>
      <c r="B697" s="151" t="s">
        <v>2419</v>
      </c>
      <c r="C697" s="152">
        <f t="shared" si="36"/>
        <v>17</v>
      </c>
      <c r="D697" s="152">
        <v>17</v>
      </c>
      <c r="E697" s="152">
        <v>17</v>
      </c>
      <c r="F697" s="152"/>
      <c r="G697" s="152"/>
      <c r="H697" s="152">
        <f t="shared" si="37"/>
        <v>0</v>
      </c>
      <c r="I697" s="152"/>
      <c r="J697" s="152"/>
      <c r="K697" s="152"/>
      <c r="L697" s="152"/>
      <c r="M697" s="152"/>
    </row>
    <row r="698" ht="15" outlineLevel="2" spans="1:13">
      <c r="A698" s="157"/>
      <c r="B698" s="151" t="s">
        <v>2420</v>
      </c>
      <c r="C698" s="152">
        <f t="shared" si="36"/>
        <v>12</v>
      </c>
      <c r="D698" s="152">
        <v>12</v>
      </c>
      <c r="E698" s="152">
        <v>12</v>
      </c>
      <c r="F698" s="152"/>
      <c r="G698" s="152"/>
      <c r="H698" s="152">
        <f t="shared" si="37"/>
        <v>0</v>
      </c>
      <c r="I698" s="152"/>
      <c r="J698" s="152"/>
      <c r="K698" s="152"/>
      <c r="L698" s="152"/>
      <c r="M698" s="152"/>
    </row>
    <row r="699" ht="15" outlineLevel="2" spans="1:13">
      <c r="A699" s="157"/>
      <c r="B699" s="151" t="s">
        <v>2421</v>
      </c>
      <c r="C699" s="152">
        <f t="shared" si="36"/>
        <v>4</v>
      </c>
      <c r="D699" s="152">
        <v>4</v>
      </c>
      <c r="E699" s="152">
        <v>4</v>
      </c>
      <c r="F699" s="152"/>
      <c r="G699" s="152"/>
      <c r="H699" s="152">
        <f t="shared" si="37"/>
        <v>0</v>
      </c>
      <c r="I699" s="152"/>
      <c r="J699" s="152"/>
      <c r="K699" s="152"/>
      <c r="L699" s="152"/>
      <c r="M699" s="152"/>
    </row>
    <row r="700" ht="15" outlineLevel="1" spans="1:13">
      <c r="A700" s="143" t="s">
        <v>1452</v>
      </c>
      <c r="B700" s="149" t="s">
        <v>2422</v>
      </c>
      <c r="C700" s="150">
        <f t="shared" si="36"/>
        <v>33</v>
      </c>
      <c r="D700" s="150">
        <v>33</v>
      </c>
      <c r="E700" s="150">
        <v>33</v>
      </c>
      <c r="F700" s="150"/>
      <c r="G700" s="150"/>
      <c r="H700" s="150">
        <f t="shared" si="37"/>
        <v>0</v>
      </c>
      <c r="I700" s="150"/>
      <c r="J700" s="150"/>
      <c r="K700" s="150"/>
      <c r="L700" s="150"/>
      <c r="M700" s="150"/>
    </row>
    <row r="701" ht="15" outlineLevel="2" spans="1:13">
      <c r="A701" s="157"/>
      <c r="B701" s="151" t="s">
        <v>2423</v>
      </c>
      <c r="C701" s="152">
        <f t="shared" si="36"/>
        <v>12</v>
      </c>
      <c r="D701" s="152">
        <v>12</v>
      </c>
      <c r="E701" s="152">
        <v>12</v>
      </c>
      <c r="F701" s="152"/>
      <c r="G701" s="152"/>
      <c r="H701" s="152">
        <f t="shared" si="37"/>
        <v>0</v>
      </c>
      <c r="I701" s="152"/>
      <c r="J701" s="152"/>
      <c r="K701" s="152"/>
      <c r="L701" s="152"/>
      <c r="M701" s="152"/>
    </row>
    <row r="702" ht="15" outlineLevel="2" spans="1:13">
      <c r="A702" s="157"/>
      <c r="B702" s="151" t="s">
        <v>2424</v>
      </c>
      <c r="C702" s="152">
        <f t="shared" si="36"/>
        <v>18</v>
      </c>
      <c r="D702" s="152">
        <v>18</v>
      </c>
      <c r="E702" s="152">
        <v>18</v>
      </c>
      <c r="F702" s="152"/>
      <c r="G702" s="152"/>
      <c r="H702" s="152">
        <f t="shared" si="37"/>
        <v>0</v>
      </c>
      <c r="I702" s="152"/>
      <c r="J702" s="152"/>
      <c r="K702" s="152"/>
      <c r="L702" s="152"/>
      <c r="M702" s="152"/>
    </row>
    <row r="703" ht="15" outlineLevel="2" spans="1:13">
      <c r="A703" s="157"/>
      <c r="B703" s="151" t="s">
        <v>2425</v>
      </c>
      <c r="C703" s="152">
        <f t="shared" si="36"/>
        <v>3</v>
      </c>
      <c r="D703" s="152">
        <v>3</v>
      </c>
      <c r="E703" s="152">
        <v>3</v>
      </c>
      <c r="F703" s="152"/>
      <c r="G703" s="152"/>
      <c r="H703" s="152">
        <f t="shared" si="37"/>
        <v>0</v>
      </c>
      <c r="I703" s="152"/>
      <c r="J703" s="152"/>
      <c r="K703" s="152"/>
      <c r="L703" s="152"/>
      <c r="M703" s="152"/>
    </row>
    <row r="704" ht="15" outlineLevel="1" spans="1:13">
      <c r="A704" s="143" t="s">
        <v>1454</v>
      </c>
      <c r="B704" s="149" t="s">
        <v>2426</v>
      </c>
      <c r="C704" s="150">
        <f t="shared" si="36"/>
        <v>5</v>
      </c>
      <c r="D704" s="150">
        <v>5</v>
      </c>
      <c r="E704" s="150">
        <v>5</v>
      </c>
      <c r="F704" s="150"/>
      <c r="G704" s="150"/>
      <c r="H704" s="150">
        <f t="shared" si="37"/>
        <v>0</v>
      </c>
      <c r="I704" s="150"/>
      <c r="J704" s="150"/>
      <c r="K704" s="150"/>
      <c r="L704" s="150"/>
      <c r="M704" s="150"/>
    </row>
    <row r="705" ht="15" outlineLevel="2" spans="1:13">
      <c r="A705" s="157"/>
      <c r="B705" s="151" t="s">
        <v>2427</v>
      </c>
      <c r="C705" s="152">
        <f t="shared" si="36"/>
        <v>5</v>
      </c>
      <c r="D705" s="152">
        <v>5</v>
      </c>
      <c r="E705" s="152">
        <v>5</v>
      </c>
      <c r="F705" s="152"/>
      <c r="G705" s="152"/>
      <c r="H705" s="152">
        <f t="shared" si="37"/>
        <v>0</v>
      </c>
      <c r="I705" s="152"/>
      <c r="J705" s="152"/>
      <c r="K705" s="152"/>
      <c r="L705" s="152"/>
      <c r="M705" s="152"/>
    </row>
    <row r="706" ht="15" outlineLevel="1" spans="1:13">
      <c r="A706" s="143" t="s">
        <v>1456</v>
      </c>
      <c r="B706" s="149" t="s">
        <v>2428</v>
      </c>
      <c r="C706" s="150">
        <f t="shared" si="36"/>
        <v>49</v>
      </c>
      <c r="D706" s="150">
        <v>49</v>
      </c>
      <c r="E706" s="150">
        <v>49</v>
      </c>
      <c r="F706" s="150"/>
      <c r="G706" s="150"/>
      <c r="H706" s="150">
        <f t="shared" si="37"/>
        <v>0</v>
      </c>
      <c r="I706" s="150"/>
      <c r="J706" s="150"/>
      <c r="K706" s="150"/>
      <c r="L706" s="150"/>
      <c r="M706" s="150"/>
    </row>
    <row r="707" ht="15" outlineLevel="2" spans="1:13">
      <c r="A707" s="157"/>
      <c r="B707" s="151" t="s">
        <v>2429</v>
      </c>
      <c r="C707" s="152">
        <f t="shared" si="36"/>
        <v>16</v>
      </c>
      <c r="D707" s="152">
        <v>16</v>
      </c>
      <c r="E707" s="152">
        <v>16</v>
      </c>
      <c r="F707" s="152"/>
      <c r="G707" s="152"/>
      <c r="H707" s="152">
        <f t="shared" si="37"/>
        <v>0</v>
      </c>
      <c r="I707" s="152"/>
      <c r="J707" s="152"/>
      <c r="K707" s="152"/>
      <c r="L707" s="152"/>
      <c r="M707" s="152"/>
    </row>
    <row r="708" ht="15" outlineLevel="2" spans="1:13">
      <c r="A708" s="157"/>
      <c r="B708" s="151" t="s">
        <v>2430</v>
      </c>
      <c r="C708" s="152">
        <f t="shared" si="36"/>
        <v>3</v>
      </c>
      <c r="D708" s="152">
        <v>3</v>
      </c>
      <c r="E708" s="152">
        <v>3</v>
      </c>
      <c r="F708" s="152"/>
      <c r="G708" s="152"/>
      <c r="H708" s="152">
        <f t="shared" si="37"/>
        <v>0</v>
      </c>
      <c r="I708" s="152"/>
      <c r="J708" s="152"/>
      <c r="K708" s="152"/>
      <c r="L708" s="152"/>
      <c r="M708" s="152"/>
    </row>
    <row r="709" ht="15" outlineLevel="2" spans="1:13">
      <c r="A709" s="157"/>
      <c r="B709" s="151" t="s">
        <v>2431</v>
      </c>
      <c r="C709" s="152">
        <f t="shared" si="36"/>
        <v>30</v>
      </c>
      <c r="D709" s="152">
        <v>30</v>
      </c>
      <c r="E709" s="152">
        <v>30</v>
      </c>
      <c r="F709" s="152"/>
      <c r="G709" s="152"/>
      <c r="H709" s="152">
        <f t="shared" si="37"/>
        <v>0</v>
      </c>
      <c r="I709" s="152"/>
      <c r="J709" s="152"/>
      <c r="K709" s="152"/>
      <c r="L709" s="152"/>
      <c r="M709" s="152"/>
    </row>
    <row r="710" ht="15" outlineLevel="1" spans="1:13">
      <c r="A710" s="143" t="s">
        <v>1458</v>
      </c>
      <c r="B710" s="149" t="s">
        <v>2432</v>
      </c>
      <c r="C710" s="150">
        <f t="shared" si="36"/>
        <v>190</v>
      </c>
      <c r="D710" s="150">
        <v>190</v>
      </c>
      <c r="E710" s="150">
        <v>190</v>
      </c>
      <c r="F710" s="150"/>
      <c r="G710" s="150"/>
      <c r="H710" s="150">
        <f t="shared" si="37"/>
        <v>0</v>
      </c>
      <c r="I710" s="150"/>
      <c r="J710" s="150"/>
      <c r="K710" s="150"/>
      <c r="L710" s="150"/>
      <c r="M710" s="150"/>
    </row>
    <row r="711" ht="15" outlineLevel="2" spans="1:13">
      <c r="A711" s="157"/>
      <c r="B711" s="151" t="s">
        <v>2433</v>
      </c>
      <c r="C711" s="152">
        <f t="shared" si="36"/>
        <v>70</v>
      </c>
      <c r="D711" s="152">
        <v>70</v>
      </c>
      <c r="E711" s="152">
        <v>70</v>
      </c>
      <c r="F711" s="152"/>
      <c r="G711" s="152"/>
      <c r="H711" s="152">
        <f t="shared" si="37"/>
        <v>0</v>
      </c>
      <c r="I711" s="152"/>
      <c r="J711" s="152"/>
      <c r="K711" s="152"/>
      <c r="L711" s="152"/>
      <c r="M711" s="152"/>
    </row>
    <row r="712" ht="15" outlineLevel="2" spans="1:13">
      <c r="A712" s="157"/>
      <c r="B712" s="151" t="s">
        <v>1889</v>
      </c>
      <c r="C712" s="152">
        <f t="shared" si="36"/>
        <v>80</v>
      </c>
      <c r="D712" s="152">
        <v>80</v>
      </c>
      <c r="E712" s="152">
        <v>80</v>
      </c>
      <c r="F712" s="152"/>
      <c r="G712" s="152"/>
      <c r="H712" s="152">
        <f t="shared" si="37"/>
        <v>0</v>
      </c>
      <c r="I712" s="152"/>
      <c r="J712" s="152"/>
      <c r="K712" s="152"/>
      <c r="L712" s="152"/>
      <c r="M712" s="152"/>
    </row>
    <row r="713" ht="15" outlineLevel="2" spans="1:13">
      <c r="A713" s="157"/>
      <c r="B713" s="151" t="s">
        <v>2434</v>
      </c>
      <c r="C713" s="152">
        <f t="shared" si="36"/>
        <v>40</v>
      </c>
      <c r="D713" s="152">
        <v>40</v>
      </c>
      <c r="E713" s="152">
        <v>40</v>
      </c>
      <c r="F713" s="152"/>
      <c r="G713" s="152"/>
      <c r="H713" s="152">
        <f t="shared" si="37"/>
        <v>0</v>
      </c>
      <c r="I713" s="152"/>
      <c r="J713" s="152"/>
      <c r="K713" s="152"/>
      <c r="L713" s="152"/>
      <c r="M713" s="152"/>
    </row>
    <row r="714" ht="15" outlineLevel="1" spans="1:13">
      <c r="A714" s="143" t="s">
        <v>1460</v>
      </c>
      <c r="B714" s="149" t="s">
        <v>2435</v>
      </c>
      <c r="C714" s="150">
        <f t="shared" si="36"/>
        <v>4.8</v>
      </c>
      <c r="D714" s="150">
        <v>4.8</v>
      </c>
      <c r="E714" s="150">
        <v>4.8</v>
      </c>
      <c r="F714" s="150"/>
      <c r="G714" s="150"/>
      <c r="H714" s="150">
        <f t="shared" si="37"/>
        <v>0</v>
      </c>
      <c r="I714" s="150"/>
      <c r="J714" s="150"/>
      <c r="K714" s="150"/>
      <c r="L714" s="150"/>
      <c r="M714" s="150"/>
    </row>
    <row r="715" ht="15" outlineLevel="2" spans="1:13">
      <c r="A715" s="157"/>
      <c r="B715" s="151" t="s">
        <v>2436</v>
      </c>
      <c r="C715" s="152">
        <f t="shared" si="36"/>
        <v>4.8</v>
      </c>
      <c r="D715" s="152">
        <v>4.8</v>
      </c>
      <c r="E715" s="152">
        <v>4.8</v>
      </c>
      <c r="F715" s="152"/>
      <c r="G715" s="152"/>
      <c r="H715" s="152">
        <f t="shared" si="37"/>
        <v>0</v>
      </c>
      <c r="I715" s="152"/>
      <c r="J715" s="152"/>
      <c r="K715" s="152"/>
      <c r="L715" s="152"/>
      <c r="M715" s="152"/>
    </row>
    <row r="716" ht="15" outlineLevel="1" spans="1:13">
      <c r="A716" s="143" t="s">
        <v>1462</v>
      </c>
      <c r="B716" s="149" t="s">
        <v>2437</v>
      </c>
      <c r="C716" s="150">
        <f t="shared" si="36"/>
        <v>686</v>
      </c>
      <c r="D716" s="150">
        <v>686</v>
      </c>
      <c r="E716" s="150">
        <v>686</v>
      </c>
      <c r="F716" s="150"/>
      <c r="G716" s="150"/>
      <c r="H716" s="150">
        <f t="shared" si="37"/>
        <v>0</v>
      </c>
      <c r="I716" s="150"/>
      <c r="J716" s="150"/>
      <c r="K716" s="150"/>
      <c r="L716" s="150"/>
      <c r="M716" s="150"/>
    </row>
    <row r="717" ht="15" outlineLevel="2" spans="1:13">
      <c r="A717" s="157"/>
      <c r="B717" s="151" t="s">
        <v>1884</v>
      </c>
      <c r="C717" s="152">
        <f t="shared" ref="C717:C783" si="38">H717+G717+D717</f>
        <v>6</v>
      </c>
      <c r="D717" s="152">
        <v>6</v>
      </c>
      <c r="E717" s="152">
        <v>6</v>
      </c>
      <c r="F717" s="152"/>
      <c r="G717" s="152"/>
      <c r="H717" s="152">
        <f t="shared" ref="H717:H783" si="39">SUM(I717:M717)</f>
        <v>0</v>
      </c>
      <c r="I717" s="152"/>
      <c r="J717" s="152"/>
      <c r="K717" s="152"/>
      <c r="L717" s="152"/>
      <c r="M717" s="152"/>
    </row>
    <row r="718" ht="15" outlineLevel="2" spans="1:13">
      <c r="A718" s="157"/>
      <c r="B718" s="151" t="s">
        <v>2438</v>
      </c>
      <c r="C718" s="152">
        <f t="shared" si="38"/>
        <v>280</v>
      </c>
      <c r="D718" s="152">
        <v>280</v>
      </c>
      <c r="E718" s="152">
        <v>280</v>
      </c>
      <c r="F718" s="152"/>
      <c r="G718" s="152"/>
      <c r="H718" s="152">
        <f t="shared" si="39"/>
        <v>0</v>
      </c>
      <c r="I718" s="152"/>
      <c r="J718" s="152"/>
      <c r="K718" s="152"/>
      <c r="L718" s="152"/>
      <c r="M718" s="152"/>
    </row>
    <row r="719" ht="15" outlineLevel="2" spans="1:13">
      <c r="A719" s="157"/>
      <c r="B719" s="151" t="s">
        <v>2439</v>
      </c>
      <c r="C719" s="152">
        <f t="shared" si="38"/>
        <v>100</v>
      </c>
      <c r="D719" s="152">
        <v>100</v>
      </c>
      <c r="E719" s="152">
        <v>100</v>
      </c>
      <c r="F719" s="152"/>
      <c r="G719" s="152"/>
      <c r="H719" s="152">
        <f t="shared" si="39"/>
        <v>0</v>
      </c>
      <c r="I719" s="152"/>
      <c r="J719" s="152"/>
      <c r="K719" s="152"/>
      <c r="L719" s="152"/>
      <c r="M719" s="152"/>
    </row>
    <row r="720" ht="15" outlineLevel="2" spans="1:13">
      <c r="A720" s="157"/>
      <c r="B720" s="151" t="s">
        <v>2440</v>
      </c>
      <c r="C720" s="152">
        <f t="shared" si="38"/>
        <v>300</v>
      </c>
      <c r="D720" s="152">
        <v>300</v>
      </c>
      <c r="E720" s="152">
        <v>300</v>
      </c>
      <c r="F720" s="152"/>
      <c r="G720" s="152"/>
      <c r="H720" s="152">
        <f t="shared" si="39"/>
        <v>0</v>
      </c>
      <c r="I720" s="152"/>
      <c r="J720" s="152"/>
      <c r="K720" s="152"/>
      <c r="L720" s="152"/>
      <c r="M720" s="152"/>
    </row>
    <row r="721" ht="15" outlineLevel="1" spans="1:13">
      <c r="A721" s="143" t="s">
        <v>1464</v>
      </c>
      <c r="B721" s="149" t="s">
        <v>2441</v>
      </c>
      <c r="C721" s="150">
        <f t="shared" si="38"/>
        <v>939.7641</v>
      </c>
      <c r="D721" s="150">
        <v>939.7641</v>
      </c>
      <c r="E721" s="150">
        <v>539.7641</v>
      </c>
      <c r="F721" s="150">
        <v>400</v>
      </c>
      <c r="G721" s="150"/>
      <c r="H721" s="150">
        <f t="shared" si="39"/>
        <v>0</v>
      </c>
      <c r="I721" s="150"/>
      <c r="J721" s="150"/>
      <c r="K721" s="150"/>
      <c r="L721" s="150"/>
      <c r="M721" s="150"/>
    </row>
    <row r="722" ht="15" outlineLevel="2" spans="1:13">
      <c r="A722" s="157"/>
      <c r="B722" s="151" t="s">
        <v>2442</v>
      </c>
      <c r="C722" s="152">
        <f t="shared" si="38"/>
        <v>6</v>
      </c>
      <c r="D722" s="152">
        <v>6</v>
      </c>
      <c r="E722" s="152">
        <v>6</v>
      </c>
      <c r="F722" s="152"/>
      <c r="G722" s="152"/>
      <c r="H722" s="152">
        <f t="shared" si="39"/>
        <v>0</v>
      </c>
      <c r="I722" s="152"/>
      <c r="J722" s="152"/>
      <c r="K722" s="152"/>
      <c r="L722" s="152"/>
      <c r="M722" s="152"/>
    </row>
    <row r="723" ht="15" outlineLevel="2" spans="1:13">
      <c r="A723" s="157"/>
      <c r="B723" s="151" t="s">
        <v>2443</v>
      </c>
      <c r="C723" s="152">
        <f t="shared" si="38"/>
        <v>14</v>
      </c>
      <c r="D723" s="152">
        <v>14</v>
      </c>
      <c r="E723" s="152">
        <v>14</v>
      </c>
      <c r="F723" s="152"/>
      <c r="G723" s="152"/>
      <c r="H723" s="152">
        <f t="shared" si="39"/>
        <v>0</v>
      </c>
      <c r="I723" s="152"/>
      <c r="J723" s="152"/>
      <c r="K723" s="152"/>
      <c r="L723" s="152"/>
      <c r="M723" s="152"/>
    </row>
    <row r="724" ht="15" outlineLevel="2" spans="1:13">
      <c r="A724" s="157"/>
      <c r="B724" s="151" t="s">
        <v>2444</v>
      </c>
      <c r="C724" s="152">
        <f t="shared" si="38"/>
        <v>5</v>
      </c>
      <c r="D724" s="152">
        <v>5</v>
      </c>
      <c r="E724" s="152">
        <v>5</v>
      </c>
      <c r="F724" s="152"/>
      <c r="G724" s="152"/>
      <c r="H724" s="152">
        <f t="shared" si="39"/>
        <v>0</v>
      </c>
      <c r="I724" s="152"/>
      <c r="J724" s="152"/>
      <c r="K724" s="152"/>
      <c r="L724" s="152"/>
      <c r="M724" s="152"/>
    </row>
    <row r="725" ht="15" outlineLevel="2" spans="1:13">
      <c r="A725" s="157"/>
      <c r="B725" s="151" t="s">
        <v>2445</v>
      </c>
      <c r="C725" s="152">
        <f t="shared" si="38"/>
        <v>140</v>
      </c>
      <c r="D725" s="152">
        <v>140</v>
      </c>
      <c r="E725" s="152">
        <v>140</v>
      </c>
      <c r="F725" s="152"/>
      <c r="G725" s="152"/>
      <c r="H725" s="152">
        <f t="shared" si="39"/>
        <v>0</v>
      </c>
      <c r="I725" s="152"/>
      <c r="J725" s="152"/>
      <c r="K725" s="152"/>
      <c r="L725" s="152"/>
      <c r="M725" s="152"/>
    </row>
    <row r="726" ht="15" outlineLevel="2" spans="1:13">
      <c r="A726" s="157"/>
      <c r="B726" s="151" t="s">
        <v>2446</v>
      </c>
      <c r="C726" s="152">
        <f t="shared" si="38"/>
        <v>400</v>
      </c>
      <c r="D726" s="152">
        <v>400</v>
      </c>
      <c r="E726" s="152"/>
      <c r="F726" s="152">
        <v>400</v>
      </c>
      <c r="G726" s="152"/>
      <c r="H726" s="152">
        <f t="shared" si="39"/>
        <v>0</v>
      </c>
      <c r="I726" s="152"/>
      <c r="J726" s="152"/>
      <c r="K726" s="152"/>
      <c r="L726" s="152"/>
      <c r="M726" s="152"/>
    </row>
    <row r="727" ht="15" outlineLevel="2" spans="1:13">
      <c r="A727" s="157"/>
      <c r="B727" s="151" t="s">
        <v>2447</v>
      </c>
      <c r="C727" s="152">
        <f t="shared" si="38"/>
        <v>264.2641</v>
      </c>
      <c r="D727" s="152">
        <v>264.2641</v>
      </c>
      <c r="E727" s="152">
        <v>264.2641</v>
      </c>
      <c r="F727" s="152"/>
      <c r="G727" s="152"/>
      <c r="H727" s="152">
        <f t="shared" si="39"/>
        <v>0</v>
      </c>
      <c r="I727" s="152"/>
      <c r="J727" s="152"/>
      <c r="K727" s="152"/>
      <c r="L727" s="152"/>
      <c r="M727" s="152"/>
    </row>
    <row r="728" ht="15" outlineLevel="2" spans="1:13">
      <c r="A728" s="157"/>
      <c r="B728" s="151" t="s">
        <v>2448</v>
      </c>
      <c r="C728" s="152">
        <f t="shared" si="38"/>
        <v>110.5</v>
      </c>
      <c r="D728" s="152">
        <v>110.5</v>
      </c>
      <c r="E728" s="152">
        <v>110.5</v>
      </c>
      <c r="F728" s="152"/>
      <c r="G728" s="152"/>
      <c r="H728" s="152">
        <f t="shared" si="39"/>
        <v>0</v>
      </c>
      <c r="I728" s="152"/>
      <c r="J728" s="152"/>
      <c r="K728" s="152"/>
      <c r="L728" s="152"/>
      <c r="M728" s="152"/>
    </row>
    <row r="729" ht="15" outlineLevel="1" spans="1:13">
      <c r="A729" s="143" t="s">
        <v>1466</v>
      </c>
      <c r="B729" s="149" t="s">
        <v>2449</v>
      </c>
      <c r="C729" s="150">
        <f>SUM(C730:C736)</f>
        <v>3548.2544</v>
      </c>
      <c r="D729" s="150">
        <f t="shared" ref="D729:M729" si="40">SUM(D730:D736)</f>
        <v>3548.2544</v>
      </c>
      <c r="E729" s="150">
        <f t="shared" si="40"/>
        <v>3548.2544</v>
      </c>
      <c r="F729" s="150">
        <f t="shared" si="40"/>
        <v>0</v>
      </c>
      <c r="G729" s="150">
        <f t="shared" si="40"/>
        <v>0</v>
      </c>
      <c r="H729" s="150">
        <f t="shared" si="40"/>
        <v>0</v>
      </c>
      <c r="I729" s="150">
        <f t="shared" si="40"/>
        <v>0</v>
      </c>
      <c r="J729" s="150">
        <f t="shared" si="40"/>
        <v>0</v>
      </c>
      <c r="K729" s="150">
        <f t="shared" si="40"/>
        <v>0</v>
      </c>
      <c r="L729" s="150">
        <f t="shared" si="40"/>
        <v>0</v>
      </c>
      <c r="M729" s="150">
        <f t="shared" si="40"/>
        <v>0</v>
      </c>
    </row>
    <row r="730" ht="15" outlineLevel="2" spans="1:13">
      <c r="A730" s="157"/>
      <c r="B730" s="151" t="s">
        <v>2450</v>
      </c>
      <c r="C730" s="152">
        <f t="shared" si="38"/>
        <v>1435</v>
      </c>
      <c r="D730" s="152">
        <v>1435</v>
      </c>
      <c r="E730" s="152">
        <v>1435</v>
      </c>
      <c r="F730" s="152"/>
      <c r="G730" s="152"/>
      <c r="H730" s="152">
        <f t="shared" si="39"/>
        <v>0</v>
      </c>
      <c r="I730" s="152"/>
      <c r="J730" s="152"/>
      <c r="K730" s="152"/>
      <c r="L730" s="152"/>
      <c r="M730" s="152"/>
    </row>
    <row r="731" ht="15" outlineLevel="2" spans="1:13">
      <c r="A731" s="157"/>
      <c r="B731" s="151" t="s">
        <v>2451</v>
      </c>
      <c r="C731" s="152">
        <f t="shared" si="38"/>
        <v>12</v>
      </c>
      <c r="D731" s="152">
        <v>12</v>
      </c>
      <c r="E731" s="152">
        <v>12</v>
      </c>
      <c r="F731" s="152"/>
      <c r="G731" s="152"/>
      <c r="H731" s="152">
        <f t="shared" si="39"/>
        <v>0</v>
      </c>
      <c r="I731" s="152"/>
      <c r="J731" s="152"/>
      <c r="K731" s="152"/>
      <c r="L731" s="152"/>
      <c r="M731" s="152"/>
    </row>
    <row r="732" ht="15" outlineLevel="2" spans="1:13">
      <c r="A732" s="157"/>
      <c r="B732" s="151" t="s">
        <v>2452</v>
      </c>
      <c r="C732" s="152">
        <f t="shared" si="38"/>
        <v>1185.2544</v>
      </c>
      <c r="D732" s="152">
        <v>1185.2544</v>
      </c>
      <c r="E732" s="152">
        <v>1185.2544</v>
      </c>
      <c r="F732" s="152"/>
      <c r="G732" s="152"/>
      <c r="H732" s="152">
        <f t="shared" si="39"/>
        <v>0</v>
      </c>
      <c r="I732" s="152"/>
      <c r="J732" s="152"/>
      <c r="K732" s="152"/>
      <c r="L732" s="152"/>
      <c r="M732" s="152"/>
    </row>
    <row r="733" ht="15" outlineLevel="2" spans="1:13">
      <c r="A733" s="157"/>
      <c r="B733" s="151" t="s">
        <v>2453</v>
      </c>
      <c r="C733" s="152">
        <v>180</v>
      </c>
      <c r="D733" s="152">
        <v>180</v>
      </c>
      <c r="E733" s="152">
        <v>180</v>
      </c>
      <c r="F733" s="152"/>
      <c r="G733" s="152"/>
      <c r="H733" s="152"/>
      <c r="I733" s="152"/>
      <c r="J733" s="152"/>
      <c r="K733" s="152"/>
      <c r="L733" s="152"/>
      <c r="M733" s="152"/>
    </row>
    <row r="734" ht="15" outlineLevel="2" spans="1:13">
      <c r="A734" s="157"/>
      <c r="B734" s="151" t="s">
        <v>2454</v>
      </c>
      <c r="C734" s="152">
        <v>228</v>
      </c>
      <c r="D734" s="152">
        <v>228</v>
      </c>
      <c r="E734" s="152">
        <v>228</v>
      </c>
      <c r="F734" s="152"/>
      <c r="G734" s="152"/>
      <c r="H734" s="152"/>
      <c r="I734" s="152"/>
      <c r="J734" s="152"/>
      <c r="K734" s="152"/>
      <c r="L734" s="152"/>
      <c r="M734" s="152"/>
    </row>
    <row r="735" ht="15" outlineLevel="2" spans="1:13">
      <c r="A735" s="157"/>
      <c r="B735" s="151" t="s">
        <v>2455</v>
      </c>
      <c r="C735" s="152">
        <v>500</v>
      </c>
      <c r="D735" s="152">
        <v>500</v>
      </c>
      <c r="E735" s="152">
        <v>500</v>
      </c>
      <c r="F735" s="152"/>
      <c r="G735" s="152"/>
      <c r="H735" s="152"/>
      <c r="I735" s="152"/>
      <c r="J735" s="152"/>
      <c r="K735" s="152"/>
      <c r="L735" s="152"/>
      <c r="M735" s="152"/>
    </row>
    <row r="736" ht="15" outlineLevel="2" spans="1:13">
      <c r="A736" s="157"/>
      <c r="B736" s="151" t="s">
        <v>1884</v>
      </c>
      <c r="C736" s="152">
        <f t="shared" si="38"/>
        <v>8</v>
      </c>
      <c r="D736" s="152">
        <v>8</v>
      </c>
      <c r="E736" s="152">
        <v>8</v>
      </c>
      <c r="F736" s="152"/>
      <c r="G736" s="152"/>
      <c r="H736" s="152">
        <f t="shared" si="39"/>
        <v>0</v>
      </c>
      <c r="I736" s="152"/>
      <c r="J736" s="152"/>
      <c r="K736" s="152"/>
      <c r="L736" s="152"/>
      <c r="M736" s="152"/>
    </row>
    <row r="737" ht="15" outlineLevel="1" spans="1:13">
      <c r="A737" s="143" t="s">
        <v>1468</v>
      </c>
      <c r="B737" s="149" t="s">
        <v>2456</v>
      </c>
      <c r="C737" s="150">
        <f t="shared" si="38"/>
        <v>871.16</v>
      </c>
      <c r="D737" s="150">
        <v>871.16</v>
      </c>
      <c r="E737" s="150">
        <v>871.16</v>
      </c>
      <c r="F737" s="150"/>
      <c r="G737" s="150"/>
      <c r="H737" s="150">
        <f t="shared" si="39"/>
        <v>0</v>
      </c>
      <c r="I737" s="150"/>
      <c r="J737" s="150"/>
      <c r="K737" s="150"/>
      <c r="L737" s="150"/>
      <c r="M737" s="150"/>
    </row>
    <row r="738" ht="15" outlineLevel="2" spans="1:13">
      <c r="A738" s="157"/>
      <c r="B738" s="151" t="s">
        <v>2457</v>
      </c>
      <c r="C738" s="152">
        <f t="shared" si="38"/>
        <v>20</v>
      </c>
      <c r="D738" s="152">
        <v>20</v>
      </c>
      <c r="E738" s="152">
        <v>20</v>
      </c>
      <c r="F738" s="152"/>
      <c r="G738" s="152"/>
      <c r="H738" s="152">
        <f t="shared" si="39"/>
        <v>0</v>
      </c>
      <c r="I738" s="152"/>
      <c r="J738" s="152"/>
      <c r="K738" s="152"/>
      <c r="L738" s="152"/>
      <c r="M738" s="152"/>
    </row>
    <row r="739" ht="15" outlineLevel="2" spans="1:13">
      <c r="A739" s="157"/>
      <c r="B739" s="151" t="s">
        <v>2458</v>
      </c>
      <c r="C739" s="152">
        <f t="shared" si="38"/>
        <v>63</v>
      </c>
      <c r="D739" s="152">
        <v>63</v>
      </c>
      <c r="E739" s="152">
        <v>63</v>
      </c>
      <c r="F739" s="152"/>
      <c r="G739" s="152"/>
      <c r="H739" s="152">
        <f t="shared" si="39"/>
        <v>0</v>
      </c>
      <c r="I739" s="152"/>
      <c r="J739" s="152"/>
      <c r="K739" s="152"/>
      <c r="L739" s="152"/>
      <c r="M739" s="152"/>
    </row>
    <row r="740" ht="15" outlineLevel="2" spans="1:13">
      <c r="A740" s="157"/>
      <c r="B740" s="151" t="s">
        <v>2459</v>
      </c>
      <c r="C740" s="152">
        <f t="shared" si="38"/>
        <v>788.16</v>
      </c>
      <c r="D740" s="152">
        <v>788.16</v>
      </c>
      <c r="E740" s="152">
        <v>788.16</v>
      </c>
      <c r="F740" s="152"/>
      <c r="G740" s="152"/>
      <c r="H740" s="152">
        <f t="shared" si="39"/>
        <v>0</v>
      </c>
      <c r="I740" s="152"/>
      <c r="J740" s="152"/>
      <c r="K740" s="152"/>
      <c r="L740" s="152"/>
      <c r="M740" s="152"/>
    </row>
    <row r="741" ht="15" outlineLevel="1" spans="1:13">
      <c r="A741" s="143" t="s">
        <v>1470</v>
      </c>
      <c r="B741" s="149" t="s">
        <v>2460</v>
      </c>
      <c r="C741" s="150">
        <f t="shared" si="38"/>
        <v>117</v>
      </c>
      <c r="D741" s="150">
        <v>102</v>
      </c>
      <c r="E741" s="150">
        <v>102</v>
      </c>
      <c r="F741" s="150"/>
      <c r="G741" s="150">
        <v>15</v>
      </c>
      <c r="H741" s="150">
        <f t="shared" si="39"/>
        <v>0</v>
      </c>
      <c r="I741" s="150"/>
      <c r="J741" s="150"/>
      <c r="K741" s="150"/>
      <c r="L741" s="150"/>
      <c r="M741" s="150"/>
    </row>
    <row r="742" ht="15" outlineLevel="2" spans="1:13">
      <c r="A742" s="157"/>
      <c r="B742" s="151" t="s">
        <v>1884</v>
      </c>
      <c r="C742" s="152">
        <f t="shared" si="38"/>
        <v>2</v>
      </c>
      <c r="D742" s="152">
        <v>2</v>
      </c>
      <c r="E742" s="152">
        <v>2</v>
      </c>
      <c r="F742" s="152"/>
      <c r="G742" s="152"/>
      <c r="H742" s="152">
        <f t="shared" si="39"/>
        <v>0</v>
      </c>
      <c r="I742" s="152"/>
      <c r="J742" s="152"/>
      <c r="K742" s="152"/>
      <c r="L742" s="152"/>
      <c r="M742" s="152"/>
    </row>
    <row r="743" ht="15" outlineLevel="2" spans="1:13">
      <c r="A743" s="157"/>
      <c r="B743" s="151" t="s">
        <v>2461</v>
      </c>
      <c r="C743" s="152">
        <f t="shared" si="38"/>
        <v>100</v>
      </c>
      <c r="D743" s="152">
        <v>100</v>
      </c>
      <c r="E743" s="152">
        <v>100</v>
      </c>
      <c r="F743" s="152"/>
      <c r="G743" s="152"/>
      <c r="H743" s="152">
        <f t="shared" si="39"/>
        <v>0</v>
      </c>
      <c r="I743" s="152"/>
      <c r="J743" s="152"/>
      <c r="K743" s="152"/>
      <c r="L743" s="152"/>
      <c r="M743" s="152"/>
    </row>
    <row r="744" ht="15" outlineLevel="2" spans="1:13">
      <c r="A744" s="157"/>
      <c r="B744" s="151" t="s">
        <v>2462</v>
      </c>
      <c r="C744" s="152">
        <f t="shared" si="38"/>
        <v>15</v>
      </c>
      <c r="D744" s="152"/>
      <c r="E744" s="152"/>
      <c r="F744" s="152"/>
      <c r="G744" s="152">
        <v>15</v>
      </c>
      <c r="H744" s="152">
        <f t="shared" si="39"/>
        <v>0</v>
      </c>
      <c r="I744" s="152"/>
      <c r="J744" s="152"/>
      <c r="K744" s="152"/>
      <c r="L744" s="152"/>
      <c r="M744" s="152"/>
    </row>
    <row r="745" ht="15" outlineLevel="1" spans="1:13">
      <c r="A745" s="143" t="s">
        <v>1472</v>
      </c>
      <c r="B745" s="149" t="s">
        <v>2463</v>
      </c>
      <c r="C745" s="150">
        <f t="shared" si="38"/>
        <v>79</v>
      </c>
      <c r="D745" s="150">
        <v>79</v>
      </c>
      <c r="E745" s="150">
        <v>79</v>
      </c>
      <c r="F745" s="150"/>
      <c r="G745" s="150"/>
      <c r="H745" s="150">
        <f t="shared" si="39"/>
        <v>0</v>
      </c>
      <c r="I745" s="150"/>
      <c r="J745" s="150"/>
      <c r="K745" s="150"/>
      <c r="L745" s="150"/>
      <c r="M745" s="150"/>
    </row>
    <row r="746" ht="15" outlineLevel="2" spans="1:13">
      <c r="A746" s="157"/>
      <c r="B746" s="151" t="s">
        <v>2464</v>
      </c>
      <c r="C746" s="152">
        <f t="shared" si="38"/>
        <v>79</v>
      </c>
      <c r="D746" s="152">
        <v>79</v>
      </c>
      <c r="E746" s="152">
        <v>79</v>
      </c>
      <c r="F746" s="152"/>
      <c r="G746" s="152"/>
      <c r="H746" s="152">
        <f t="shared" si="39"/>
        <v>0</v>
      </c>
      <c r="I746" s="152"/>
      <c r="J746" s="152"/>
      <c r="K746" s="152"/>
      <c r="L746" s="152"/>
      <c r="M746" s="152"/>
    </row>
    <row r="747" ht="15" outlineLevel="1" spans="1:13">
      <c r="A747" s="143" t="s">
        <v>1474</v>
      </c>
      <c r="B747" s="149" t="s">
        <v>2465</v>
      </c>
      <c r="C747" s="150">
        <f t="shared" si="38"/>
        <v>256.66</v>
      </c>
      <c r="D747" s="150">
        <v>256.66</v>
      </c>
      <c r="E747" s="150">
        <v>256.66</v>
      </c>
      <c r="F747" s="150"/>
      <c r="G747" s="150"/>
      <c r="H747" s="150">
        <f t="shared" si="39"/>
        <v>0</v>
      </c>
      <c r="I747" s="150"/>
      <c r="J747" s="150"/>
      <c r="K747" s="150"/>
      <c r="L747" s="150"/>
      <c r="M747" s="150"/>
    </row>
    <row r="748" ht="15" outlineLevel="2" spans="1:13">
      <c r="A748" s="157"/>
      <c r="B748" s="151" t="s">
        <v>1884</v>
      </c>
      <c r="C748" s="152">
        <f t="shared" si="38"/>
        <v>4</v>
      </c>
      <c r="D748" s="152">
        <v>4</v>
      </c>
      <c r="E748" s="152">
        <v>4</v>
      </c>
      <c r="F748" s="152"/>
      <c r="G748" s="152"/>
      <c r="H748" s="152">
        <f t="shared" si="39"/>
        <v>0</v>
      </c>
      <c r="I748" s="152"/>
      <c r="J748" s="152"/>
      <c r="K748" s="152"/>
      <c r="L748" s="152"/>
      <c r="M748" s="152"/>
    </row>
    <row r="749" ht="15" outlineLevel="2" spans="1:13">
      <c r="A749" s="157"/>
      <c r="B749" s="151" t="s">
        <v>2466</v>
      </c>
      <c r="C749" s="152">
        <f t="shared" si="38"/>
        <v>152.66</v>
      </c>
      <c r="D749" s="152">
        <v>152.66</v>
      </c>
      <c r="E749" s="152">
        <v>152.66</v>
      </c>
      <c r="F749" s="152"/>
      <c r="G749" s="152"/>
      <c r="H749" s="152">
        <f t="shared" si="39"/>
        <v>0</v>
      </c>
      <c r="I749" s="152"/>
      <c r="J749" s="152"/>
      <c r="K749" s="152"/>
      <c r="L749" s="152"/>
      <c r="M749" s="152"/>
    </row>
    <row r="750" ht="15" outlineLevel="2" spans="1:13">
      <c r="A750" s="157"/>
      <c r="B750" s="151" t="s">
        <v>2467</v>
      </c>
      <c r="C750" s="152">
        <f t="shared" si="38"/>
        <v>100</v>
      </c>
      <c r="D750" s="152">
        <v>100</v>
      </c>
      <c r="E750" s="152">
        <v>100</v>
      </c>
      <c r="F750" s="152"/>
      <c r="G750" s="152"/>
      <c r="H750" s="152">
        <f t="shared" si="39"/>
        <v>0</v>
      </c>
      <c r="I750" s="152"/>
      <c r="J750" s="152"/>
      <c r="K750" s="152"/>
      <c r="L750" s="152"/>
      <c r="M750" s="152"/>
    </row>
    <row r="751" ht="15" outlineLevel="1" spans="1:13">
      <c r="A751" s="143" t="s">
        <v>1476</v>
      </c>
      <c r="B751" s="149" t="s">
        <v>2468</v>
      </c>
      <c r="C751" s="150">
        <f t="shared" si="38"/>
        <v>422</v>
      </c>
      <c r="D751" s="150">
        <v>106</v>
      </c>
      <c r="E751" s="150">
        <v>106</v>
      </c>
      <c r="F751" s="150"/>
      <c r="G751" s="150">
        <v>316</v>
      </c>
      <c r="H751" s="150">
        <f t="shared" si="39"/>
        <v>0</v>
      </c>
      <c r="I751" s="150"/>
      <c r="J751" s="150"/>
      <c r="K751" s="150"/>
      <c r="L751" s="150"/>
      <c r="M751" s="150"/>
    </row>
    <row r="752" ht="15" outlineLevel="2" spans="1:13">
      <c r="A752" s="157"/>
      <c r="B752" s="151" t="s">
        <v>2469</v>
      </c>
      <c r="C752" s="152">
        <f t="shared" si="38"/>
        <v>48</v>
      </c>
      <c r="D752" s="152">
        <v>48</v>
      </c>
      <c r="E752" s="152">
        <v>48</v>
      </c>
      <c r="F752" s="152"/>
      <c r="G752" s="152"/>
      <c r="H752" s="152">
        <f t="shared" si="39"/>
        <v>0</v>
      </c>
      <c r="I752" s="152"/>
      <c r="J752" s="152"/>
      <c r="K752" s="152"/>
      <c r="L752" s="152"/>
      <c r="M752" s="152"/>
    </row>
    <row r="753" ht="15" outlineLevel="2" spans="1:13">
      <c r="A753" s="157"/>
      <c r="B753" s="151" t="s">
        <v>2470</v>
      </c>
      <c r="C753" s="152">
        <f t="shared" si="38"/>
        <v>58</v>
      </c>
      <c r="D753" s="152">
        <v>58</v>
      </c>
      <c r="E753" s="152">
        <v>58</v>
      </c>
      <c r="F753" s="152"/>
      <c r="G753" s="152"/>
      <c r="H753" s="152">
        <f t="shared" si="39"/>
        <v>0</v>
      </c>
      <c r="I753" s="152"/>
      <c r="J753" s="152"/>
      <c r="K753" s="152"/>
      <c r="L753" s="152"/>
      <c r="M753" s="152"/>
    </row>
    <row r="754" ht="15" outlineLevel="2" spans="1:13">
      <c r="A754" s="157"/>
      <c r="B754" s="151" t="s">
        <v>2471</v>
      </c>
      <c r="C754" s="152">
        <f t="shared" si="38"/>
        <v>316</v>
      </c>
      <c r="D754" s="152"/>
      <c r="E754" s="152"/>
      <c r="F754" s="152"/>
      <c r="G754" s="152">
        <v>316</v>
      </c>
      <c r="H754" s="152">
        <f t="shared" si="39"/>
        <v>0</v>
      </c>
      <c r="I754" s="152"/>
      <c r="J754" s="152"/>
      <c r="K754" s="152"/>
      <c r="L754" s="152"/>
      <c r="M754" s="152"/>
    </row>
    <row r="755" ht="15" outlineLevel="1" spans="1:13">
      <c r="A755" s="143" t="s">
        <v>1478</v>
      </c>
      <c r="B755" s="149" t="s">
        <v>2472</v>
      </c>
      <c r="C755" s="150">
        <f t="shared" si="38"/>
        <v>317</v>
      </c>
      <c r="D755" s="150">
        <v>317</v>
      </c>
      <c r="E755" s="150">
        <v>317</v>
      </c>
      <c r="F755" s="150"/>
      <c r="G755" s="150"/>
      <c r="H755" s="150">
        <f t="shared" si="39"/>
        <v>0</v>
      </c>
      <c r="I755" s="150"/>
      <c r="J755" s="150"/>
      <c r="K755" s="150"/>
      <c r="L755" s="150"/>
      <c r="M755" s="150"/>
    </row>
    <row r="756" ht="15" outlineLevel="2" spans="1:13">
      <c r="A756" s="157"/>
      <c r="B756" s="151" t="s">
        <v>2473</v>
      </c>
      <c r="C756" s="152">
        <f t="shared" si="38"/>
        <v>315</v>
      </c>
      <c r="D756" s="152">
        <v>315</v>
      </c>
      <c r="E756" s="152">
        <v>315</v>
      </c>
      <c r="F756" s="152"/>
      <c r="G756" s="152"/>
      <c r="H756" s="152">
        <f t="shared" si="39"/>
        <v>0</v>
      </c>
      <c r="I756" s="152"/>
      <c r="J756" s="152"/>
      <c r="K756" s="152"/>
      <c r="L756" s="152"/>
      <c r="M756" s="152"/>
    </row>
    <row r="757" ht="15" outlineLevel="2" spans="1:13">
      <c r="A757" s="157"/>
      <c r="B757" s="151" t="s">
        <v>1884</v>
      </c>
      <c r="C757" s="152">
        <f t="shared" si="38"/>
        <v>2</v>
      </c>
      <c r="D757" s="152">
        <v>2</v>
      </c>
      <c r="E757" s="152">
        <v>2</v>
      </c>
      <c r="F757" s="152"/>
      <c r="G757" s="152"/>
      <c r="H757" s="152">
        <f t="shared" si="39"/>
        <v>0</v>
      </c>
      <c r="I757" s="152"/>
      <c r="J757" s="152"/>
      <c r="K757" s="152"/>
      <c r="L757" s="152"/>
      <c r="M757" s="152"/>
    </row>
    <row r="758" ht="15" outlineLevel="1" spans="1:13">
      <c r="A758" s="143" t="s">
        <v>1480</v>
      </c>
      <c r="B758" s="149" t="s">
        <v>2474</v>
      </c>
      <c r="C758" s="150">
        <f t="shared" si="38"/>
        <v>330.4</v>
      </c>
      <c r="D758" s="150"/>
      <c r="E758" s="150"/>
      <c r="F758" s="150"/>
      <c r="G758" s="150">
        <v>330.4</v>
      </c>
      <c r="H758" s="150">
        <f t="shared" si="39"/>
        <v>0</v>
      </c>
      <c r="I758" s="150"/>
      <c r="J758" s="150"/>
      <c r="K758" s="150"/>
      <c r="L758" s="150"/>
      <c r="M758" s="150"/>
    </row>
    <row r="759" ht="15" outlineLevel="2" spans="1:13">
      <c r="A759" s="157"/>
      <c r="B759" s="151" t="s">
        <v>2475</v>
      </c>
      <c r="C759" s="152">
        <f t="shared" si="38"/>
        <v>330.4</v>
      </c>
      <c r="D759" s="152"/>
      <c r="E759" s="152"/>
      <c r="F759" s="152"/>
      <c r="G759" s="152">
        <v>330.4</v>
      </c>
      <c r="H759" s="152">
        <f t="shared" si="39"/>
        <v>0</v>
      </c>
      <c r="I759" s="152"/>
      <c r="J759" s="152"/>
      <c r="K759" s="152"/>
      <c r="L759" s="152"/>
      <c r="M759" s="152"/>
    </row>
    <row r="760" ht="15" outlineLevel="1" spans="1:13">
      <c r="A760" s="143" t="s">
        <v>1482</v>
      </c>
      <c r="B760" s="149" t="s">
        <v>2476</v>
      </c>
      <c r="C760" s="150">
        <f t="shared" si="38"/>
        <v>2</v>
      </c>
      <c r="D760" s="150">
        <v>2</v>
      </c>
      <c r="E760" s="150">
        <v>2</v>
      </c>
      <c r="F760" s="150"/>
      <c r="G760" s="150"/>
      <c r="H760" s="150">
        <f t="shared" si="39"/>
        <v>0</v>
      </c>
      <c r="I760" s="150"/>
      <c r="J760" s="150"/>
      <c r="K760" s="150"/>
      <c r="L760" s="150"/>
      <c r="M760" s="150"/>
    </row>
    <row r="761" ht="15" outlineLevel="2" spans="1:13">
      <c r="A761" s="157"/>
      <c r="B761" s="151" t="s">
        <v>2477</v>
      </c>
      <c r="C761" s="152">
        <f t="shared" si="38"/>
        <v>2</v>
      </c>
      <c r="D761" s="152">
        <v>2</v>
      </c>
      <c r="E761" s="152">
        <v>2</v>
      </c>
      <c r="F761" s="152"/>
      <c r="G761" s="152"/>
      <c r="H761" s="152">
        <f t="shared" si="39"/>
        <v>0</v>
      </c>
      <c r="I761" s="152"/>
      <c r="J761" s="152"/>
      <c r="K761" s="152"/>
      <c r="L761" s="152"/>
      <c r="M761" s="152"/>
    </row>
    <row r="762" ht="15" outlineLevel="1" spans="1:13">
      <c r="A762" s="143" t="s">
        <v>1484</v>
      </c>
      <c r="B762" s="149" t="s">
        <v>2478</v>
      </c>
      <c r="C762" s="150">
        <f t="shared" si="38"/>
        <v>2</v>
      </c>
      <c r="D762" s="150">
        <v>2</v>
      </c>
      <c r="E762" s="150">
        <v>2</v>
      </c>
      <c r="F762" s="150"/>
      <c r="G762" s="150"/>
      <c r="H762" s="150">
        <f t="shared" si="39"/>
        <v>0</v>
      </c>
      <c r="I762" s="150"/>
      <c r="J762" s="150"/>
      <c r="K762" s="150"/>
      <c r="L762" s="150"/>
      <c r="M762" s="150"/>
    </row>
    <row r="763" ht="15" outlineLevel="2" spans="1:13">
      <c r="A763" s="157"/>
      <c r="B763" s="151" t="s">
        <v>2479</v>
      </c>
      <c r="C763" s="152">
        <f t="shared" si="38"/>
        <v>2</v>
      </c>
      <c r="D763" s="152">
        <v>2</v>
      </c>
      <c r="E763" s="152">
        <v>2</v>
      </c>
      <c r="F763" s="152"/>
      <c r="G763" s="152"/>
      <c r="H763" s="152">
        <f t="shared" si="39"/>
        <v>0</v>
      </c>
      <c r="I763" s="152"/>
      <c r="J763" s="152"/>
      <c r="K763" s="152"/>
      <c r="L763" s="152"/>
      <c r="M763" s="152"/>
    </row>
    <row r="764" ht="15" outlineLevel="1" spans="1:13">
      <c r="A764" s="143" t="s">
        <v>1486</v>
      </c>
      <c r="B764" s="149" t="s">
        <v>2480</v>
      </c>
      <c r="C764" s="150">
        <f t="shared" si="38"/>
        <v>2</v>
      </c>
      <c r="D764" s="150">
        <v>2</v>
      </c>
      <c r="E764" s="150">
        <v>2</v>
      </c>
      <c r="F764" s="150"/>
      <c r="G764" s="150"/>
      <c r="H764" s="150">
        <f t="shared" si="39"/>
        <v>0</v>
      </c>
      <c r="I764" s="150"/>
      <c r="J764" s="150"/>
      <c r="K764" s="150"/>
      <c r="L764" s="150"/>
      <c r="M764" s="150"/>
    </row>
    <row r="765" ht="15" outlineLevel="2" spans="1:13">
      <c r="A765" s="157"/>
      <c r="B765" s="151" t="s">
        <v>1884</v>
      </c>
      <c r="C765" s="152">
        <f t="shared" si="38"/>
        <v>2</v>
      </c>
      <c r="D765" s="152">
        <v>2</v>
      </c>
      <c r="E765" s="152">
        <v>2</v>
      </c>
      <c r="F765" s="152"/>
      <c r="G765" s="152"/>
      <c r="H765" s="152">
        <f t="shared" si="39"/>
        <v>0</v>
      </c>
      <c r="I765" s="152"/>
      <c r="J765" s="152"/>
      <c r="K765" s="152"/>
      <c r="L765" s="152"/>
      <c r="M765" s="152"/>
    </row>
    <row r="766" ht="15" outlineLevel="1" spans="1:13">
      <c r="A766" s="143" t="s">
        <v>1488</v>
      </c>
      <c r="B766" s="149" t="s">
        <v>2481</v>
      </c>
      <c r="C766" s="150">
        <f t="shared" si="38"/>
        <v>2</v>
      </c>
      <c r="D766" s="150">
        <v>2</v>
      </c>
      <c r="E766" s="150">
        <v>2</v>
      </c>
      <c r="F766" s="150"/>
      <c r="G766" s="150"/>
      <c r="H766" s="150">
        <f t="shared" si="39"/>
        <v>0</v>
      </c>
      <c r="I766" s="150"/>
      <c r="J766" s="150"/>
      <c r="K766" s="150"/>
      <c r="L766" s="150"/>
      <c r="M766" s="150"/>
    </row>
    <row r="767" ht="15" outlineLevel="2" spans="1:13">
      <c r="A767" s="157"/>
      <c r="B767" s="151" t="s">
        <v>1884</v>
      </c>
      <c r="C767" s="152">
        <f t="shared" si="38"/>
        <v>2</v>
      </c>
      <c r="D767" s="152">
        <v>2</v>
      </c>
      <c r="E767" s="152">
        <v>2</v>
      </c>
      <c r="F767" s="152"/>
      <c r="G767" s="152"/>
      <c r="H767" s="152">
        <f t="shared" si="39"/>
        <v>0</v>
      </c>
      <c r="I767" s="152"/>
      <c r="J767" s="152"/>
      <c r="K767" s="152"/>
      <c r="L767" s="152"/>
      <c r="M767" s="152"/>
    </row>
    <row r="768" ht="15" outlineLevel="1" spans="1:13">
      <c r="A768" s="143" t="s">
        <v>1490</v>
      </c>
      <c r="B768" s="149" t="s">
        <v>2482</v>
      </c>
      <c r="C768" s="150">
        <f t="shared" si="38"/>
        <v>6</v>
      </c>
      <c r="D768" s="150">
        <v>6</v>
      </c>
      <c r="E768" s="150">
        <v>6</v>
      </c>
      <c r="F768" s="150"/>
      <c r="G768" s="150"/>
      <c r="H768" s="150">
        <f t="shared" si="39"/>
        <v>0</v>
      </c>
      <c r="I768" s="150"/>
      <c r="J768" s="150"/>
      <c r="K768" s="150"/>
      <c r="L768" s="150"/>
      <c r="M768" s="150"/>
    </row>
    <row r="769" ht="15" outlineLevel="2" spans="1:13">
      <c r="A769" s="157"/>
      <c r="B769" s="151" t="s">
        <v>2483</v>
      </c>
      <c r="C769" s="152">
        <f t="shared" si="38"/>
        <v>6</v>
      </c>
      <c r="D769" s="152">
        <v>6</v>
      </c>
      <c r="E769" s="152">
        <v>6</v>
      </c>
      <c r="F769" s="152"/>
      <c r="G769" s="152"/>
      <c r="H769" s="152">
        <f t="shared" si="39"/>
        <v>0</v>
      </c>
      <c r="I769" s="152"/>
      <c r="J769" s="152"/>
      <c r="K769" s="152"/>
      <c r="L769" s="152"/>
      <c r="M769" s="152"/>
    </row>
    <row r="770" ht="15" outlineLevel="1" spans="1:13">
      <c r="A770" s="143" t="s">
        <v>1492</v>
      </c>
      <c r="B770" s="149" t="s">
        <v>2484</v>
      </c>
      <c r="C770" s="150">
        <f t="shared" si="38"/>
        <v>67.852</v>
      </c>
      <c r="D770" s="150">
        <v>67.852</v>
      </c>
      <c r="E770" s="150">
        <v>67.852</v>
      </c>
      <c r="F770" s="150"/>
      <c r="G770" s="150"/>
      <c r="H770" s="150">
        <f t="shared" si="39"/>
        <v>0</v>
      </c>
      <c r="I770" s="150"/>
      <c r="J770" s="150"/>
      <c r="K770" s="150"/>
      <c r="L770" s="150"/>
      <c r="M770" s="150"/>
    </row>
    <row r="771" ht="15" outlineLevel="2" spans="1:13">
      <c r="A771" s="157"/>
      <c r="B771" s="151" t="s">
        <v>2485</v>
      </c>
      <c r="C771" s="152">
        <f t="shared" si="38"/>
        <v>2</v>
      </c>
      <c r="D771" s="152">
        <v>2</v>
      </c>
      <c r="E771" s="152">
        <v>2</v>
      </c>
      <c r="F771" s="152"/>
      <c r="G771" s="152"/>
      <c r="H771" s="152">
        <f t="shared" si="39"/>
        <v>0</v>
      </c>
      <c r="I771" s="152"/>
      <c r="J771" s="152"/>
      <c r="K771" s="152"/>
      <c r="L771" s="152"/>
      <c r="M771" s="152"/>
    </row>
    <row r="772" ht="15" outlineLevel="2" spans="1:13">
      <c r="A772" s="157"/>
      <c r="B772" s="151" t="s">
        <v>2486</v>
      </c>
      <c r="C772" s="152">
        <f t="shared" si="38"/>
        <v>60</v>
      </c>
      <c r="D772" s="152">
        <v>60</v>
      </c>
      <c r="E772" s="152">
        <v>60</v>
      </c>
      <c r="F772" s="152"/>
      <c r="G772" s="152"/>
      <c r="H772" s="152">
        <f t="shared" si="39"/>
        <v>0</v>
      </c>
      <c r="I772" s="152"/>
      <c r="J772" s="152"/>
      <c r="K772" s="152"/>
      <c r="L772" s="152"/>
      <c r="M772" s="152"/>
    </row>
    <row r="773" ht="15" outlineLevel="2" spans="1:13">
      <c r="A773" s="157"/>
      <c r="B773" s="151" t="s">
        <v>2487</v>
      </c>
      <c r="C773" s="152">
        <f t="shared" si="38"/>
        <v>5.852</v>
      </c>
      <c r="D773" s="152">
        <v>5.852</v>
      </c>
      <c r="E773" s="152">
        <v>5.852</v>
      </c>
      <c r="F773" s="152"/>
      <c r="G773" s="152"/>
      <c r="H773" s="152">
        <f t="shared" si="39"/>
        <v>0</v>
      </c>
      <c r="I773" s="152"/>
      <c r="J773" s="152"/>
      <c r="K773" s="152"/>
      <c r="L773" s="152"/>
      <c r="M773" s="152"/>
    </row>
    <row r="774" ht="15" outlineLevel="1" spans="1:13">
      <c r="A774" s="143" t="s">
        <v>1494</v>
      </c>
      <c r="B774" s="149" t="s">
        <v>2488</v>
      </c>
      <c r="C774" s="150">
        <f t="shared" si="38"/>
        <v>6</v>
      </c>
      <c r="D774" s="150">
        <v>6</v>
      </c>
      <c r="E774" s="150">
        <v>6</v>
      </c>
      <c r="F774" s="150"/>
      <c r="G774" s="150"/>
      <c r="H774" s="150">
        <f t="shared" si="39"/>
        <v>0</v>
      </c>
      <c r="I774" s="150"/>
      <c r="J774" s="150"/>
      <c r="K774" s="150"/>
      <c r="L774" s="150"/>
      <c r="M774" s="150"/>
    </row>
    <row r="775" ht="15" outlineLevel="2" spans="1:13">
      <c r="A775" s="157"/>
      <c r="B775" s="151" t="s">
        <v>1884</v>
      </c>
      <c r="C775" s="152">
        <f t="shared" si="38"/>
        <v>6</v>
      </c>
      <c r="D775" s="152">
        <v>6</v>
      </c>
      <c r="E775" s="152">
        <v>6</v>
      </c>
      <c r="F775" s="152"/>
      <c r="G775" s="152"/>
      <c r="H775" s="152">
        <f t="shared" si="39"/>
        <v>0</v>
      </c>
      <c r="I775" s="152"/>
      <c r="J775" s="152"/>
      <c r="K775" s="152"/>
      <c r="L775" s="152"/>
      <c r="M775" s="152"/>
    </row>
    <row r="776" ht="15" outlineLevel="1" spans="1:13">
      <c r="A776" s="143" t="s">
        <v>1496</v>
      </c>
      <c r="B776" s="149" t="s">
        <v>2489</v>
      </c>
      <c r="C776" s="150">
        <f t="shared" si="38"/>
        <v>4</v>
      </c>
      <c r="D776" s="150">
        <v>4</v>
      </c>
      <c r="E776" s="150">
        <v>4</v>
      </c>
      <c r="F776" s="150"/>
      <c r="G776" s="150"/>
      <c r="H776" s="150">
        <f t="shared" si="39"/>
        <v>0</v>
      </c>
      <c r="I776" s="150"/>
      <c r="J776" s="150"/>
      <c r="K776" s="150"/>
      <c r="L776" s="150"/>
      <c r="M776" s="150"/>
    </row>
    <row r="777" ht="15" outlineLevel="2" spans="1:13">
      <c r="A777" s="157"/>
      <c r="B777" s="151" t="s">
        <v>1884</v>
      </c>
      <c r="C777" s="152">
        <f t="shared" si="38"/>
        <v>4</v>
      </c>
      <c r="D777" s="152">
        <v>4</v>
      </c>
      <c r="E777" s="152">
        <v>4</v>
      </c>
      <c r="F777" s="152"/>
      <c r="G777" s="152"/>
      <c r="H777" s="152">
        <f t="shared" si="39"/>
        <v>0</v>
      </c>
      <c r="I777" s="152"/>
      <c r="J777" s="152"/>
      <c r="K777" s="152"/>
      <c r="L777" s="152"/>
      <c r="M777" s="152"/>
    </row>
    <row r="778" ht="15" outlineLevel="1" spans="1:13">
      <c r="A778" s="143" t="s">
        <v>1498</v>
      </c>
      <c r="B778" s="149" t="s">
        <v>2490</v>
      </c>
      <c r="C778" s="150">
        <f t="shared" si="38"/>
        <v>6</v>
      </c>
      <c r="D778" s="150">
        <v>6</v>
      </c>
      <c r="E778" s="150">
        <v>6</v>
      </c>
      <c r="F778" s="150"/>
      <c r="G778" s="150"/>
      <c r="H778" s="150">
        <f t="shared" si="39"/>
        <v>0</v>
      </c>
      <c r="I778" s="150"/>
      <c r="J778" s="150"/>
      <c r="K778" s="150"/>
      <c r="L778" s="150"/>
      <c r="M778" s="150"/>
    </row>
    <row r="779" ht="15" outlineLevel="2" spans="1:13">
      <c r="A779" s="157"/>
      <c r="B779" s="151" t="s">
        <v>1884</v>
      </c>
      <c r="C779" s="152">
        <f t="shared" si="38"/>
        <v>6</v>
      </c>
      <c r="D779" s="152">
        <v>6</v>
      </c>
      <c r="E779" s="152">
        <v>6</v>
      </c>
      <c r="F779" s="152"/>
      <c r="G779" s="152"/>
      <c r="H779" s="152">
        <f t="shared" si="39"/>
        <v>0</v>
      </c>
      <c r="I779" s="152"/>
      <c r="J779" s="152"/>
      <c r="K779" s="152"/>
      <c r="L779" s="152"/>
      <c r="M779" s="152"/>
    </row>
    <row r="780" ht="15" outlineLevel="1" spans="1:13">
      <c r="A780" s="143" t="s">
        <v>1500</v>
      </c>
      <c r="B780" s="149" t="s">
        <v>2491</v>
      </c>
      <c r="C780" s="150">
        <f t="shared" si="38"/>
        <v>6</v>
      </c>
      <c r="D780" s="150">
        <v>6</v>
      </c>
      <c r="E780" s="150">
        <v>6</v>
      </c>
      <c r="F780" s="150"/>
      <c r="G780" s="150"/>
      <c r="H780" s="150">
        <f t="shared" si="39"/>
        <v>0</v>
      </c>
      <c r="I780" s="150"/>
      <c r="J780" s="150"/>
      <c r="K780" s="150"/>
      <c r="L780" s="150"/>
      <c r="M780" s="150"/>
    </row>
    <row r="781" ht="15" outlineLevel="2" spans="1:13">
      <c r="A781" s="157"/>
      <c r="B781" s="151" t="s">
        <v>1884</v>
      </c>
      <c r="C781" s="152">
        <f t="shared" si="38"/>
        <v>6</v>
      </c>
      <c r="D781" s="152">
        <v>6</v>
      </c>
      <c r="E781" s="152">
        <v>6</v>
      </c>
      <c r="F781" s="152"/>
      <c r="G781" s="152"/>
      <c r="H781" s="152">
        <f t="shared" si="39"/>
        <v>0</v>
      </c>
      <c r="I781" s="152"/>
      <c r="J781" s="152"/>
      <c r="K781" s="152"/>
      <c r="L781" s="152"/>
      <c r="M781" s="152"/>
    </row>
    <row r="782" ht="15" outlineLevel="1" spans="1:13">
      <c r="A782" s="143" t="s">
        <v>1502</v>
      </c>
      <c r="B782" s="149" t="s">
        <v>2492</v>
      </c>
      <c r="C782" s="150">
        <f t="shared" si="38"/>
        <v>6</v>
      </c>
      <c r="D782" s="150">
        <v>6</v>
      </c>
      <c r="E782" s="150">
        <v>6</v>
      </c>
      <c r="F782" s="150"/>
      <c r="G782" s="150"/>
      <c r="H782" s="150">
        <f t="shared" si="39"/>
        <v>0</v>
      </c>
      <c r="I782" s="150"/>
      <c r="J782" s="150"/>
      <c r="K782" s="150"/>
      <c r="L782" s="150"/>
      <c r="M782" s="150"/>
    </row>
    <row r="783" ht="15" outlineLevel="2" spans="1:13">
      <c r="A783" s="157"/>
      <c r="B783" s="151" t="s">
        <v>1884</v>
      </c>
      <c r="C783" s="152">
        <f t="shared" si="38"/>
        <v>6</v>
      </c>
      <c r="D783" s="152">
        <v>6</v>
      </c>
      <c r="E783" s="152">
        <v>6</v>
      </c>
      <c r="F783" s="152"/>
      <c r="G783" s="152"/>
      <c r="H783" s="152">
        <f t="shared" si="39"/>
        <v>0</v>
      </c>
      <c r="I783" s="152"/>
      <c r="J783" s="152"/>
      <c r="K783" s="152"/>
      <c r="L783" s="152"/>
      <c r="M783" s="152"/>
    </row>
    <row r="784" ht="15" outlineLevel="1" spans="1:13">
      <c r="A784" s="143" t="s">
        <v>1504</v>
      </c>
      <c r="B784" s="149" t="s">
        <v>2493</v>
      </c>
      <c r="C784" s="150">
        <f t="shared" ref="C784:C848" si="41">H784+G784+D784</f>
        <v>6</v>
      </c>
      <c r="D784" s="150">
        <v>6</v>
      </c>
      <c r="E784" s="150">
        <v>6</v>
      </c>
      <c r="F784" s="150"/>
      <c r="G784" s="150"/>
      <c r="H784" s="150">
        <f t="shared" ref="H784:H848" si="42">SUM(I784:M784)</f>
        <v>0</v>
      </c>
      <c r="I784" s="150"/>
      <c r="J784" s="150"/>
      <c r="K784" s="150"/>
      <c r="L784" s="150"/>
      <c r="M784" s="150"/>
    </row>
    <row r="785" ht="15" outlineLevel="2" spans="1:13">
      <c r="A785" s="157"/>
      <c r="B785" s="151" t="s">
        <v>1884</v>
      </c>
      <c r="C785" s="152">
        <f t="shared" si="41"/>
        <v>6</v>
      </c>
      <c r="D785" s="152">
        <v>6</v>
      </c>
      <c r="E785" s="152">
        <v>6</v>
      </c>
      <c r="F785" s="152"/>
      <c r="G785" s="152"/>
      <c r="H785" s="152">
        <f t="shared" si="42"/>
        <v>0</v>
      </c>
      <c r="I785" s="152"/>
      <c r="J785" s="152"/>
      <c r="K785" s="152"/>
      <c r="L785" s="152"/>
      <c r="M785" s="152"/>
    </row>
    <row r="786" ht="15" outlineLevel="1" spans="1:13">
      <c r="A786" s="143" t="s">
        <v>1506</v>
      </c>
      <c r="B786" s="149" t="s">
        <v>2494</v>
      </c>
      <c r="C786" s="150">
        <f t="shared" si="41"/>
        <v>6</v>
      </c>
      <c r="D786" s="150">
        <v>6</v>
      </c>
      <c r="E786" s="150">
        <v>6</v>
      </c>
      <c r="F786" s="150"/>
      <c r="G786" s="150"/>
      <c r="H786" s="150">
        <f t="shared" si="42"/>
        <v>0</v>
      </c>
      <c r="I786" s="150"/>
      <c r="J786" s="150"/>
      <c r="K786" s="150"/>
      <c r="L786" s="150"/>
      <c r="M786" s="150"/>
    </row>
    <row r="787" ht="15" outlineLevel="2" spans="1:13">
      <c r="A787" s="157"/>
      <c r="B787" s="151" t="s">
        <v>2495</v>
      </c>
      <c r="C787" s="152">
        <f t="shared" si="41"/>
        <v>6</v>
      </c>
      <c r="D787" s="152">
        <v>6</v>
      </c>
      <c r="E787" s="152">
        <v>6</v>
      </c>
      <c r="F787" s="152"/>
      <c r="G787" s="152"/>
      <c r="H787" s="152">
        <f t="shared" si="42"/>
        <v>0</v>
      </c>
      <c r="I787" s="152"/>
      <c r="J787" s="152"/>
      <c r="K787" s="152"/>
      <c r="L787" s="152"/>
      <c r="M787" s="152"/>
    </row>
    <row r="788" ht="15" outlineLevel="1" spans="1:13">
      <c r="A788" s="143" t="s">
        <v>1514</v>
      </c>
      <c r="B788" s="149" t="s">
        <v>2496</v>
      </c>
      <c r="C788" s="150">
        <f t="shared" si="41"/>
        <v>6</v>
      </c>
      <c r="D788" s="150">
        <v>6</v>
      </c>
      <c r="E788" s="150">
        <v>6</v>
      </c>
      <c r="F788" s="150"/>
      <c r="G788" s="150"/>
      <c r="H788" s="150">
        <f t="shared" si="42"/>
        <v>0</v>
      </c>
      <c r="I788" s="150"/>
      <c r="J788" s="150"/>
      <c r="K788" s="150"/>
      <c r="L788" s="150"/>
      <c r="M788" s="150"/>
    </row>
    <row r="789" ht="15" outlineLevel="2" spans="1:13">
      <c r="A789" s="157"/>
      <c r="B789" s="151" t="s">
        <v>1884</v>
      </c>
      <c r="C789" s="152">
        <f t="shared" si="41"/>
        <v>6</v>
      </c>
      <c r="D789" s="152">
        <v>6</v>
      </c>
      <c r="E789" s="152">
        <v>6</v>
      </c>
      <c r="F789" s="152"/>
      <c r="G789" s="152"/>
      <c r="H789" s="152">
        <f t="shared" si="42"/>
        <v>0</v>
      </c>
      <c r="I789" s="152"/>
      <c r="J789" s="152"/>
      <c r="K789" s="152"/>
      <c r="L789" s="152"/>
      <c r="M789" s="152"/>
    </row>
    <row r="790" ht="15" outlineLevel="1" spans="1:13">
      <c r="A790" s="143" t="s">
        <v>1520</v>
      </c>
      <c r="B790" s="149" t="s">
        <v>2497</v>
      </c>
      <c r="C790" s="150">
        <f t="shared" si="41"/>
        <v>6</v>
      </c>
      <c r="D790" s="150">
        <v>6</v>
      </c>
      <c r="E790" s="150">
        <v>6</v>
      </c>
      <c r="F790" s="150"/>
      <c r="G790" s="150"/>
      <c r="H790" s="150">
        <f t="shared" si="42"/>
        <v>0</v>
      </c>
      <c r="I790" s="150"/>
      <c r="J790" s="150"/>
      <c r="K790" s="150"/>
      <c r="L790" s="150"/>
      <c r="M790" s="150"/>
    </row>
    <row r="791" ht="15" outlineLevel="2" spans="1:13">
      <c r="A791" s="157"/>
      <c r="B791" s="151" t="s">
        <v>2498</v>
      </c>
      <c r="C791" s="152">
        <f t="shared" si="41"/>
        <v>6</v>
      </c>
      <c r="D791" s="152">
        <v>6</v>
      </c>
      <c r="E791" s="152">
        <v>6</v>
      </c>
      <c r="F791" s="152"/>
      <c r="G791" s="152"/>
      <c r="H791" s="152">
        <f t="shared" si="42"/>
        <v>0</v>
      </c>
      <c r="I791" s="152"/>
      <c r="J791" s="152"/>
      <c r="K791" s="152"/>
      <c r="L791" s="152"/>
      <c r="M791" s="152"/>
    </row>
    <row r="792" ht="15" outlineLevel="1" spans="1:13">
      <c r="A792" s="143" t="s">
        <v>1522</v>
      </c>
      <c r="B792" s="149" t="s">
        <v>2499</v>
      </c>
      <c r="C792" s="150">
        <f t="shared" si="41"/>
        <v>6</v>
      </c>
      <c r="D792" s="150">
        <v>6</v>
      </c>
      <c r="E792" s="150">
        <v>6</v>
      </c>
      <c r="F792" s="150"/>
      <c r="G792" s="150"/>
      <c r="H792" s="150">
        <f t="shared" si="42"/>
        <v>0</v>
      </c>
      <c r="I792" s="150"/>
      <c r="J792" s="150"/>
      <c r="K792" s="150"/>
      <c r="L792" s="150"/>
      <c r="M792" s="150"/>
    </row>
    <row r="793" ht="15" outlineLevel="2" spans="1:13">
      <c r="A793" s="157"/>
      <c r="B793" s="151" t="s">
        <v>2500</v>
      </c>
      <c r="C793" s="152">
        <f t="shared" si="41"/>
        <v>6</v>
      </c>
      <c r="D793" s="152">
        <v>6</v>
      </c>
      <c r="E793" s="152">
        <v>6</v>
      </c>
      <c r="F793" s="152"/>
      <c r="G793" s="152"/>
      <c r="H793" s="152">
        <f t="shared" si="42"/>
        <v>0</v>
      </c>
      <c r="I793" s="152"/>
      <c r="J793" s="152"/>
      <c r="K793" s="152"/>
      <c r="L793" s="152"/>
      <c r="M793" s="152"/>
    </row>
    <row r="794" ht="15" outlineLevel="1" spans="1:13">
      <c r="A794" s="143" t="s">
        <v>1524</v>
      </c>
      <c r="B794" s="149" t="s">
        <v>2501</v>
      </c>
      <c r="C794" s="150">
        <f t="shared" si="41"/>
        <v>6</v>
      </c>
      <c r="D794" s="150">
        <v>6</v>
      </c>
      <c r="E794" s="150">
        <v>6</v>
      </c>
      <c r="F794" s="150"/>
      <c r="G794" s="150"/>
      <c r="H794" s="150">
        <f t="shared" si="42"/>
        <v>0</v>
      </c>
      <c r="I794" s="150"/>
      <c r="J794" s="150"/>
      <c r="K794" s="150"/>
      <c r="L794" s="150"/>
      <c r="M794" s="150"/>
    </row>
    <row r="795" ht="15" outlineLevel="2" spans="1:13">
      <c r="A795" s="157"/>
      <c r="B795" s="151" t="s">
        <v>1884</v>
      </c>
      <c r="C795" s="152">
        <f t="shared" si="41"/>
        <v>6</v>
      </c>
      <c r="D795" s="152">
        <v>6</v>
      </c>
      <c r="E795" s="152">
        <v>6</v>
      </c>
      <c r="F795" s="152"/>
      <c r="G795" s="152"/>
      <c r="H795" s="152">
        <f t="shared" si="42"/>
        <v>0</v>
      </c>
      <c r="I795" s="152"/>
      <c r="J795" s="152"/>
      <c r="K795" s="152"/>
      <c r="L795" s="152"/>
      <c r="M795" s="152"/>
    </row>
    <row r="796" ht="15" outlineLevel="1" spans="1:13">
      <c r="A796" s="143" t="s">
        <v>1526</v>
      </c>
      <c r="B796" s="149" t="s">
        <v>2502</v>
      </c>
      <c r="C796" s="150">
        <f t="shared" si="41"/>
        <v>6</v>
      </c>
      <c r="D796" s="150">
        <v>6</v>
      </c>
      <c r="E796" s="150">
        <v>6</v>
      </c>
      <c r="F796" s="150"/>
      <c r="G796" s="150"/>
      <c r="H796" s="150">
        <f t="shared" si="42"/>
        <v>0</v>
      </c>
      <c r="I796" s="150"/>
      <c r="J796" s="150"/>
      <c r="K796" s="150"/>
      <c r="L796" s="150"/>
      <c r="M796" s="150"/>
    </row>
    <row r="797" ht="15" outlineLevel="2" spans="1:13">
      <c r="A797" s="157"/>
      <c r="B797" s="151" t="s">
        <v>1884</v>
      </c>
      <c r="C797" s="152">
        <f t="shared" si="41"/>
        <v>6</v>
      </c>
      <c r="D797" s="152">
        <v>6</v>
      </c>
      <c r="E797" s="152">
        <v>6</v>
      </c>
      <c r="F797" s="152"/>
      <c r="G797" s="152"/>
      <c r="H797" s="152">
        <f t="shared" si="42"/>
        <v>0</v>
      </c>
      <c r="I797" s="152"/>
      <c r="J797" s="152"/>
      <c r="K797" s="152"/>
      <c r="L797" s="152"/>
      <c r="M797" s="152"/>
    </row>
    <row r="798" ht="15" outlineLevel="1" spans="1:13">
      <c r="A798" s="143" t="s">
        <v>1528</v>
      </c>
      <c r="B798" s="149" t="s">
        <v>2503</v>
      </c>
      <c r="C798" s="150">
        <f t="shared" si="41"/>
        <v>6</v>
      </c>
      <c r="D798" s="150">
        <v>6</v>
      </c>
      <c r="E798" s="150">
        <v>6</v>
      </c>
      <c r="F798" s="150"/>
      <c r="G798" s="150"/>
      <c r="H798" s="150">
        <f t="shared" si="42"/>
        <v>0</v>
      </c>
      <c r="I798" s="150"/>
      <c r="J798" s="150"/>
      <c r="K798" s="150"/>
      <c r="L798" s="150"/>
      <c r="M798" s="150"/>
    </row>
    <row r="799" ht="15" outlineLevel="2" spans="1:13">
      <c r="A799" s="157"/>
      <c r="B799" s="151" t="s">
        <v>1884</v>
      </c>
      <c r="C799" s="152">
        <f t="shared" si="41"/>
        <v>6</v>
      </c>
      <c r="D799" s="152">
        <v>6</v>
      </c>
      <c r="E799" s="152">
        <v>6</v>
      </c>
      <c r="F799" s="152"/>
      <c r="G799" s="152"/>
      <c r="H799" s="152">
        <f t="shared" si="42"/>
        <v>0</v>
      </c>
      <c r="I799" s="152"/>
      <c r="J799" s="152"/>
      <c r="K799" s="152"/>
      <c r="L799" s="152"/>
      <c r="M799" s="152"/>
    </row>
    <row r="800" ht="15" outlineLevel="1" spans="1:13">
      <c r="A800" s="143" t="s">
        <v>1530</v>
      </c>
      <c r="B800" s="149" t="s">
        <v>2504</v>
      </c>
      <c r="C800" s="150">
        <f t="shared" si="41"/>
        <v>6</v>
      </c>
      <c r="D800" s="150">
        <v>6</v>
      </c>
      <c r="E800" s="150">
        <v>6</v>
      </c>
      <c r="F800" s="150"/>
      <c r="G800" s="150"/>
      <c r="H800" s="150">
        <f t="shared" si="42"/>
        <v>0</v>
      </c>
      <c r="I800" s="150"/>
      <c r="J800" s="150"/>
      <c r="K800" s="150"/>
      <c r="L800" s="150"/>
      <c r="M800" s="150"/>
    </row>
    <row r="801" ht="15" outlineLevel="2" spans="1:13">
      <c r="A801" s="157"/>
      <c r="B801" s="151" t="s">
        <v>2505</v>
      </c>
      <c r="C801" s="152">
        <f t="shared" si="41"/>
        <v>6</v>
      </c>
      <c r="D801" s="152">
        <v>6</v>
      </c>
      <c r="E801" s="152">
        <v>6</v>
      </c>
      <c r="F801" s="152"/>
      <c r="G801" s="152"/>
      <c r="H801" s="152">
        <f t="shared" si="42"/>
        <v>0</v>
      </c>
      <c r="I801" s="152"/>
      <c r="J801" s="152"/>
      <c r="K801" s="152"/>
      <c r="L801" s="152"/>
      <c r="M801" s="152"/>
    </row>
    <row r="802" ht="15" outlineLevel="1" spans="1:13">
      <c r="A802" s="143" t="s">
        <v>1532</v>
      </c>
      <c r="B802" s="149" t="s">
        <v>2506</v>
      </c>
      <c r="C802" s="150">
        <f t="shared" si="41"/>
        <v>6</v>
      </c>
      <c r="D802" s="150">
        <v>6</v>
      </c>
      <c r="E802" s="150">
        <v>6</v>
      </c>
      <c r="F802" s="150"/>
      <c r="G802" s="150"/>
      <c r="H802" s="150">
        <f t="shared" si="42"/>
        <v>0</v>
      </c>
      <c r="I802" s="150"/>
      <c r="J802" s="150"/>
      <c r="K802" s="150"/>
      <c r="L802" s="150"/>
      <c r="M802" s="150"/>
    </row>
    <row r="803" ht="15" outlineLevel="2" spans="1:13">
      <c r="A803" s="157"/>
      <c r="B803" s="151" t="s">
        <v>2507</v>
      </c>
      <c r="C803" s="152">
        <f t="shared" si="41"/>
        <v>6</v>
      </c>
      <c r="D803" s="152">
        <v>6</v>
      </c>
      <c r="E803" s="152">
        <v>6</v>
      </c>
      <c r="F803" s="152"/>
      <c r="G803" s="152"/>
      <c r="H803" s="152">
        <f t="shared" si="42"/>
        <v>0</v>
      </c>
      <c r="I803" s="152"/>
      <c r="J803" s="152"/>
      <c r="K803" s="152"/>
      <c r="L803" s="152"/>
      <c r="M803" s="152"/>
    </row>
    <row r="804" ht="15" outlineLevel="1" spans="1:13">
      <c r="A804" s="143" t="s">
        <v>1534</v>
      </c>
      <c r="B804" s="149" t="s">
        <v>2508</v>
      </c>
      <c r="C804" s="150">
        <f t="shared" si="41"/>
        <v>6</v>
      </c>
      <c r="D804" s="150">
        <v>6</v>
      </c>
      <c r="E804" s="150">
        <v>6</v>
      </c>
      <c r="F804" s="150"/>
      <c r="G804" s="150"/>
      <c r="H804" s="150">
        <f t="shared" si="42"/>
        <v>0</v>
      </c>
      <c r="I804" s="150"/>
      <c r="J804" s="150"/>
      <c r="K804" s="150"/>
      <c r="L804" s="150"/>
      <c r="M804" s="150"/>
    </row>
    <row r="805" ht="15" outlineLevel="2" spans="1:13">
      <c r="A805" s="157"/>
      <c r="B805" s="151" t="s">
        <v>1884</v>
      </c>
      <c r="C805" s="152">
        <f t="shared" si="41"/>
        <v>6</v>
      </c>
      <c r="D805" s="152">
        <v>6</v>
      </c>
      <c r="E805" s="152">
        <v>6</v>
      </c>
      <c r="F805" s="152"/>
      <c r="G805" s="152"/>
      <c r="H805" s="152">
        <f t="shared" si="42"/>
        <v>0</v>
      </c>
      <c r="I805" s="152"/>
      <c r="J805" s="152"/>
      <c r="K805" s="152"/>
      <c r="L805" s="152"/>
      <c r="M805" s="152"/>
    </row>
    <row r="806" ht="15" outlineLevel="1" spans="1:13">
      <c r="A806" s="143" t="s">
        <v>1536</v>
      </c>
      <c r="B806" s="149" t="s">
        <v>2509</v>
      </c>
      <c r="C806" s="150">
        <f t="shared" si="41"/>
        <v>6</v>
      </c>
      <c r="D806" s="150">
        <v>6</v>
      </c>
      <c r="E806" s="150">
        <v>6</v>
      </c>
      <c r="F806" s="150"/>
      <c r="G806" s="150"/>
      <c r="H806" s="150">
        <f t="shared" si="42"/>
        <v>0</v>
      </c>
      <c r="I806" s="150"/>
      <c r="J806" s="150"/>
      <c r="K806" s="150"/>
      <c r="L806" s="150"/>
      <c r="M806" s="150"/>
    </row>
    <row r="807" ht="15" outlineLevel="2" spans="1:13">
      <c r="A807" s="157"/>
      <c r="B807" s="151" t="s">
        <v>1884</v>
      </c>
      <c r="C807" s="152">
        <f t="shared" si="41"/>
        <v>6</v>
      </c>
      <c r="D807" s="152">
        <v>6</v>
      </c>
      <c r="E807" s="152">
        <v>6</v>
      </c>
      <c r="F807" s="152"/>
      <c r="G807" s="152"/>
      <c r="H807" s="152">
        <f t="shared" si="42"/>
        <v>0</v>
      </c>
      <c r="I807" s="152"/>
      <c r="J807" s="152"/>
      <c r="K807" s="152"/>
      <c r="L807" s="152"/>
      <c r="M807" s="152"/>
    </row>
    <row r="808" ht="15" outlineLevel="1" spans="1:13">
      <c r="A808" s="143" t="s">
        <v>1542</v>
      </c>
      <c r="B808" s="149" t="s">
        <v>2510</v>
      </c>
      <c r="C808" s="150">
        <f t="shared" si="41"/>
        <v>2</v>
      </c>
      <c r="D808" s="150">
        <v>2</v>
      </c>
      <c r="E808" s="150">
        <v>2</v>
      </c>
      <c r="F808" s="150"/>
      <c r="G808" s="150"/>
      <c r="H808" s="150">
        <f t="shared" si="42"/>
        <v>0</v>
      </c>
      <c r="I808" s="150"/>
      <c r="J808" s="150"/>
      <c r="K808" s="150"/>
      <c r="L808" s="150"/>
      <c r="M808" s="150"/>
    </row>
    <row r="809" ht="15" outlineLevel="2" spans="1:13">
      <c r="A809" s="157"/>
      <c r="B809" s="151" t="s">
        <v>1884</v>
      </c>
      <c r="C809" s="152">
        <f t="shared" si="41"/>
        <v>2</v>
      </c>
      <c r="D809" s="152">
        <v>2</v>
      </c>
      <c r="E809" s="152">
        <v>2</v>
      </c>
      <c r="F809" s="152"/>
      <c r="G809" s="152"/>
      <c r="H809" s="152">
        <f t="shared" si="42"/>
        <v>0</v>
      </c>
      <c r="I809" s="152"/>
      <c r="J809" s="152"/>
      <c r="K809" s="152"/>
      <c r="L809" s="152"/>
      <c r="M809" s="152"/>
    </row>
    <row r="810" ht="15" outlineLevel="1" spans="1:13">
      <c r="A810" s="143" t="s">
        <v>1544</v>
      </c>
      <c r="B810" s="149" t="s">
        <v>2511</v>
      </c>
      <c r="C810" s="150">
        <f t="shared" si="41"/>
        <v>2</v>
      </c>
      <c r="D810" s="150">
        <v>2</v>
      </c>
      <c r="E810" s="150">
        <v>2</v>
      </c>
      <c r="F810" s="150"/>
      <c r="G810" s="150"/>
      <c r="H810" s="150">
        <f t="shared" si="42"/>
        <v>0</v>
      </c>
      <c r="I810" s="150"/>
      <c r="J810" s="150"/>
      <c r="K810" s="150"/>
      <c r="L810" s="150"/>
      <c r="M810" s="150"/>
    </row>
    <row r="811" ht="15" outlineLevel="2" spans="1:13">
      <c r="A811" s="157"/>
      <c r="B811" s="151" t="s">
        <v>1884</v>
      </c>
      <c r="C811" s="152">
        <f t="shared" si="41"/>
        <v>2</v>
      </c>
      <c r="D811" s="152">
        <v>2</v>
      </c>
      <c r="E811" s="152">
        <v>2</v>
      </c>
      <c r="F811" s="152"/>
      <c r="G811" s="152"/>
      <c r="H811" s="152">
        <f t="shared" si="42"/>
        <v>0</v>
      </c>
      <c r="I811" s="152"/>
      <c r="J811" s="152"/>
      <c r="K811" s="152"/>
      <c r="L811" s="152"/>
      <c r="M811" s="152"/>
    </row>
    <row r="812" ht="15" outlineLevel="1" spans="1:13">
      <c r="A812" s="143" t="s">
        <v>1548</v>
      </c>
      <c r="B812" s="149" t="s">
        <v>2512</v>
      </c>
      <c r="C812" s="150">
        <f t="shared" si="41"/>
        <v>107.2731</v>
      </c>
      <c r="D812" s="150">
        <v>107.2731</v>
      </c>
      <c r="E812" s="150">
        <v>107.2731</v>
      </c>
      <c r="F812" s="150"/>
      <c r="G812" s="150"/>
      <c r="H812" s="150">
        <f t="shared" si="42"/>
        <v>0</v>
      </c>
      <c r="I812" s="150"/>
      <c r="J812" s="150"/>
      <c r="K812" s="150"/>
      <c r="L812" s="150"/>
      <c r="M812" s="150"/>
    </row>
    <row r="813" ht="15" outlineLevel="2" spans="1:13">
      <c r="A813" s="157"/>
      <c r="B813" s="151" t="s">
        <v>2513</v>
      </c>
      <c r="C813" s="152">
        <f t="shared" si="41"/>
        <v>107.2731</v>
      </c>
      <c r="D813" s="152">
        <v>107.2731</v>
      </c>
      <c r="E813" s="152">
        <v>107.2731</v>
      </c>
      <c r="F813" s="152"/>
      <c r="G813" s="152"/>
      <c r="H813" s="152">
        <f t="shared" si="42"/>
        <v>0</v>
      </c>
      <c r="I813" s="152"/>
      <c r="J813" s="152"/>
      <c r="K813" s="152"/>
      <c r="L813" s="152"/>
      <c r="M813" s="152"/>
    </row>
    <row r="814" ht="15" outlineLevel="1" spans="1:13">
      <c r="A814" s="143" t="s">
        <v>1550</v>
      </c>
      <c r="B814" s="149" t="s">
        <v>2514</v>
      </c>
      <c r="C814" s="150">
        <f t="shared" si="41"/>
        <v>4</v>
      </c>
      <c r="D814" s="150">
        <v>4</v>
      </c>
      <c r="E814" s="150">
        <v>4</v>
      </c>
      <c r="F814" s="150"/>
      <c r="G814" s="150"/>
      <c r="H814" s="150">
        <f t="shared" si="42"/>
        <v>0</v>
      </c>
      <c r="I814" s="150"/>
      <c r="J814" s="150"/>
      <c r="K814" s="150"/>
      <c r="L814" s="150"/>
      <c r="M814" s="150"/>
    </row>
    <row r="815" ht="15" outlineLevel="2" spans="1:13">
      <c r="A815" s="157"/>
      <c r="B815" s="151" t="s">
        <v>2515</v>
      </c>
      <c r="C815" s="152">
        <f t="shared" si="41"/>
        <v>4</v>
      </c>
      <c r="D815" s="152">
        <v>4</v>
      </c>
      <c r="E815" s="152">
        <v>4</v>
      </c>
      <c r="F815" s="152"/>
      <c r="G815" s="152"/>
      <c r="H815" s="152">
        <f t="shared" si="42"/>
        <v>0</v>
      </c>
      <c r="I815" s="152"/>
      <c r="J815" s="152"/>
      <c r="K815" s="152"/>
      <c r="L815" s="152"/>
      <c r="M815" s="152"/>
    </row>
    <row r="816" ht="15" outlineLevel="1" spans="1:13">
      <c r="A816" s="143" t="s">
        <v>1558</v>
      </c>
      <c r="B816" s="149" t="s">
        <v>2516</v>
      </c>
      <c r="C816" s="150">
        <f t="shared" si="41"/>
        <v>126</v>
      </c>
      <c r="D816" s="150">
        <v>126</v>
      </c>
      <c r="E816" s="150">
        <v>126</v>
      </c>
      <c r="F816" s="150"/>
      <c r="G816" s="150"/>
      <c r="H816" s="150">
        <f t="shared" si="42"/>
        <v>0</v>
      </c>
      <c r="I816" s="150"/>
      <c r="J816" s="150"/>
      <c r="K816" s="150"/>
      <c r="L816" s="150"/>
      <c r="M816" s="150"/>
    </row>
    <row r="817" ht="15" outlineLevel="2" spans="1:13">
      <c r="A817" s="157"/>
      <c r="B817" s="151" t="s">
        <v>1968</v>
      </c>
      <c r="C817" s="152">
        <f t="shared" si="41"/>
        <v>6</v>
      </c>
      <c r="D817" s="152">
        <v>6</v>
      </c>
      <c r="E817" s="152">
        <v>6</v>
      </c>
      <c r="F817" s="152"/>
      <c r="G817" s="152"/>
      <c r="H817" s="152">
        <f t="shared" si="42"/>
        <v>0</v>
      </c>
      <c r="I817" s="152"/>
      <c r="J817" s="152"/>
      <c r="K817" s="152"/>
      <c r="L817" s="152"/>
      <c r="M817" s="152"/>
    </row>
    <row r="818" ht="15" outlineLevel="2" spans="1:13">
      <c r="A818" s="157"/>
      <c r="B818" s="151" t="s">
        <v>2517</v>
      </c>
      <c r="C818" s="152">
        <f t="shared" si="41"/>
        <v>70</v>
      </c>
      <c r="D818" s="152">
        <v>70</v>
      </c>
      <c r="E818" s="152">
        <v>70</v>
      </c>
      <c r="F818" s="152"/>
      <c r="G818" s="152"/>
      <c r="H818" s="152">
        <f t="shared" si="42"/>
        <v>0</v>
      </c>
      <c r="I818" s="152"/>
      <c r="J818" s="152"/>
      <c r="K818" s="152"/>
      <c r="L818" s="152"/>
      <c r="M818" s="152"/>
    </row>
    <row r="819" ht="15" outlineLevel="2" spans="1:13">
      <c r="A819" s="157"/>
      <c r="B819" s="151" t="s">
        <v>2518</v>
      </c>
      <c r="C819" s="152">
        <f t="shared" si="41"/>
        <v>50</v>
      </c>
      <c r="D819" s="152">
        <v>50</v>
      </c>
      <c r="E819" s="152">
        <v>50</v>
      </c>
      <c r="F819" s="152"/>
      <c r="G819" s="152"/>
      <c r="H819" s="152">
        <f t="shared" si="42"/>
        <v>0</v>
      </c>
      <c r="I819" s="152"/>
      <c r="J819" s="152"/>
      <c r="K819" s="152"/>
      <c r="L819" s="152"/>
      <c r="M819" s="152"/>
    </row>
    <row r="820" ht="15" outlineLevel="1" spans="1:13">
      <c r="A820" s="143" t="s">
        <v>1560</v>
      </c>
      <c r="B820" s="149" t="s">
        <v>2519</v>
      </c>
      <c r="C820" s="150">
        <f t="shared" si="41"/>
        <v>90</v>
      </c>
      <c r="D820" s="150">
        <v>90</v>
      </c>
      <c r="E820" s="150">
        <v>90</v>
      </c>
      <c r="F820" s="150"/>
      <c r="G820" s="150"/>
      <c r="H820" s="150">
        <f t="shared" si="42"/>
        <v>0</v>
      </c>
      <c r="I820" s="150"/>
      <c r="J820" s="150"/>
      <c r="K820" s="150"/>
      <c r="L820" s="150"/>
      <c r="M820" s="150"/>
    </row>
    <row r="821" ht="15" outlineLevel="2" spans="1:13">
      <c r="A821" s="157"/>
      <c r="B821" s="151" t="s">
        <v>2520</v>
      </c>
      <c r="C821" s="152">
        <f t="shared" si="41"/>
        <v>86</v>
      </c>
      <c r="D821" s="152">
        <v>86</v>
      </c>
      <c r="E821" s="152">
        <v>86</v>
      </c>
      <c r="F821" s="152"/>
      <c r="G821" s="152"/>
      <c r="H821" s="152">
        <f t="shared" si="42"/>
        <v>0</v>
      </c>
      <c r="I821" s="152"/>
      <c r="J821" s="152"/>
      <c r="K821" s="152"/>
      <c r="L821" s="152"/>
      <c r="M821" s="152"/>
    </row>
    <row r="822" ht="15" outlineLevel="2" spans="1:13">
      <c r="A822" s="157"/>
      <c r="B822" s="151" t="s">
        <v>1884</v>
      </c>
      <c r="C822" s="152">
        <f t="shared" si="41"/>
        <v>4</v>
      </c>
      <c r="D822" s="152">
        <v>4</v>
      </c>
      <c r="E822" s="152">
        <v>4</v>
      </c>
      <c r="F822" s="152"/>
      <c r="G822" s="152"/>
      <c r="H822" s="152">
        <f t="shared" si="42"/>
        <v>0</v>
      </c>
      <c r="I822" s="152"/>
      <c r="J822" s="152"/>
      <c r="K822" s="152"/>
      <c r="L822" s="152"/>
      <c r="M822" s="152"/>
    </row>
    <row r="823" ht="15" outlineLevel="1" spans="1:13">
      <c r="A823" s="143" t="s">
        <v>1562</v>
      </c>
      <c r="B823" s="149" t="s">
        <v>2521</v>
      </c>
      <c r="C823" s="150">
        <f t="shared" si="41"/>
        <v>236</v>
      </c>
      <c r="D823" s="150">
        <v>236</v>
      </c>
      <c r="E823" s="150">
        <v>236</v>
      </c>
      <c r="F823" s="150"/>
      <c r="G823" s="150"/>
      <c r="H823" s="150">
        <f t="shared" si="42"/>
        <v>0</v>
      </c>
      <c r="I823" s="150"/>
      <c r="J823" s="150"/>
      <c r="K823" s="150"/>
      <c r="L823" s="150"/>
      <c r="M823" s="150"/>
    </row>
    <row r="824" ht="15" outlineLevel="2" spans="1:13">
      <c r="A824" s="157"/>
      <c r="B824" s="151" t="s">
        <v>2522</v>
      </c>
      <c r="C824" s="152">
        <f t="shared" si="41"/>
        <v>20</v>
      </c>
      <c r="D824" s="152">
        <v>20</v>
      </c>
      <c r="E824" s="152">
        <v>20</v>
      </c>
      <c r="F824" s="152"/>
      <c r="G824" s="152"/>
      <c r="H824" s="152">
        <f t="shared" si="42"/>
        <v>0</v>
      </c>
      <c r="I824" s="152"/>
      <c r="J824" s="152"/>
      <c r="K824" s="152"/>
      <c r="L824" s="152"/>
      <c r="M824" s="152"/>
    </row>
    <row r="825" ht="15" outlineLevel="2" spans="1:13">
      <c r="A825" s="157"/>
      <c r="B825" s="151" t="s">
        <v>2523</v>
      </c>
      <c r="C825" s="152">
        <f t="shared" si="41"/>
        <v>10</v>
      </c>
      <c r="D825" s="152">
        <v>10</v>
      </c>
      <c r="E825" s="152">
        <v>10</v>
      </c>
      <c r="F825" s="152"/>
      <c r="G825" s="152"/>
      <c r="H825" s="152">
        <f t="shared" si="42"/>
        <v>0</v>
      </c>
      <c r="I825" s="152"/>
      <c r="J825" s="152"/>
      <c r="K825" s="152"/>
      <c r="L825" s="152"/>
      <c r="M825" s="152"/>
    </row>
    <row r="826" ht="15" outlineLevel="2" spans="1:13">
      <c r="A826" s="157"/>
      <c r="B826" s="151" t="s">
        <v>2524</v>
      </c>
      <c r="C826" s="152">
        <f t="shared" si="41"/>
        <v>100</v>
      </c>
      <c r="D826" s="152">
        <v>100</v>
      </c>
      <c r="E826" s="152">
        <v>100</v>
      </c>
      <c r="F826" s="152"/>
      <c r="G826" s="152"/>
      <c r="H826" s="152">
        <f t="shared" si="42"/>
        <v>0</v>
      </c>
      <c r="I826" s="152"/>
      <c r="J826" s="152"/>
      <c r="K826" s="152"/>
      <c r="L826" s="152"/>
      <c r="M826" s="152"/>
    </row>
    <row r="827" ht="15" outlineLevel="2" spans="1:13">
      <c r="A827" s="157"/>
      <c r="B827" s="151" t="s">
        <v>2525</v>
      </c>
      <c r="C827" s="152">
        <f t="shared" si="41"/>
        <v>100</v>
      </c>
      <c r="D827" s="152">
        <v>100</v>
      </c>
      <c r="E827" s="152">
        <v>100</v>
      </c>
      <c r="F827" s="152"/>
      <c r="G827" s="152"/>
      <c r="H827" s="152">
        <f t="shared" si="42"/>
        <v>0</v>
      </c>
      <c r="I827" s="152"/>
      <c r="J827" s="152"/>
      <c r="K827" s="152"/>
      <c r="L827" s="152"/>
      <c r="M827" s="152"/>
    </row>
    <row r="828" ht="15" outlineLevel="2" spans="1:13">
      <c r="A828" s="157"/>
      <c r="B828" s="151" t="s">
        <v>1968</v>
      </c>
      <c r="C828" s="152">
        <f t="shared" si="41"/>
        <v>6</v>
      </c>
      <c r="D828" s="152">
        <v>6</v>
      </c>
      <c r="E828" s="152">
        <v>6</v>
      </c>
      <c r="F828" s="152"/>
      <c r="G828" s="152"/>
      <c r="H828" s="152">
        <f t="shared" si="42"/>
        <v>0</v>
      </c>
      <c r="I828" s="152"/>
      <c r="J828" s="152"/>
      <c r="K828" s="152"/>
      <c r="L828" s="152"/>
      <c r="M828" s="152"/>
    </row>
    <row r="829" ht="15" outlineLevel="1" spans="1:13">
      <c r="A829" s="143" t="s">
        <v>1564</v>
      </c>
      <c r="B829" s="149" t="s">
        <v>2526</v>
      </c>
      <c r="C829" s="150">
        <f t="shared" si="41"/>
        <v>138.6</v>
      </c>
      <c r="D829" s="150">
        <v>138.6</v>
      </c>
      <c r="E829" s="150">
        <v>138.6</v>
      </c>
      <c r="F829" s="150"/>
      <c r="G829" s="150"/>
      <c r="H829" s="150">
        <f t="shared" si="42"/>
        <v>0</v>
      </c>
      <c r="I829" s="150"/>
      <c r="J829" s="150"/>
      <c r="K829" s="150"/>
      <c r="L829" s="150"/>
      <c r="M829" s="150"/>
    </row>
    <row r="830" ht="15" outlineLevel="2" spans="1:13">
      <c r="A830" s="157"/>
      <c r="B830" s="151" t="s">
        <v>2527</v>
      </c>
      <c r="C830" s="152">
        <f t="shared" si="41"/>
        <v>9</v>
      </c>
      <c r="D830" s="152">
        <v>9</v>
      </c>
      <c r="E830" s="152">
        <v>9</v>
      </c>
      <c r="F830" s="152"/>
      <c r="G830" s="152"/>
      <c r="H830" s="152">
        <f t="shared" si="42"/>
        <v>0</v>
      </c>
      <c r="I830" s="152"/>
      <c r="J830" s="152"/>
      <c r="K830" s="152"/>
      <c r="L830" s="152"/>
      <c r="M830" s="152"/>
    </row>
    <row r="831" ht="15" outlineLevel="2" spans="1:13">
      <c r="A831" s="157"/>
      <c r="B831" s="151" t="s">
        <v>2412</v>
      </c>
      <c r="C831" s="152">
        <f t="shared" si="41"/>
        <v>36.6</v>
      </c>
      <c r="D831" s="152">
        <v>36.6</v>
      </c>
      <c r="E831" s="152">
        <v>36.6</v>
      </c>
      <c r="F831" s="152"/>
      <c r="G831" s="152"/>
      <c r="H831" s="152">
        <f t="shared" si="42"/>
        <v>0</v>
      </c>
      <c r="I831" s="152"/>
      <c r="J831" s="152"/>
      <c r="K831" s="152"/>
      <c r="L831" s="152"/>
      <c r="M831" s="152"/>
    </row>
    <row r="832" ht="15" outlineLevel="2" spans="1:13">
      <c r="A832" s="157"/>
      <c r="B832" s="151" t="s">
        <v>2528</v>
      </c>
      <c r="C832" s="152">
        <f t="shared" si="41"/>
        <v>5</v>
      </c>
      <c r="D832" s="152">
        <v>5</v>
      </c>
      <c r="E832" s="152">
        <v>5</v>
      </c>
      <c r="F832" s="152"/>
      <c r="G832" s="152"/>
      <c r="H832" s="152">
        <f t="shared" si="42"/>
        <v>0</v>
      </c>
      <c r="I832" s="152"/>
      <c r="J832" s="152"/>
      <c r="K832" s="152"/>
      <c r="L832" s="152"/>
      <c r="M832" s="152"/>
    </row>
    <row r="833" ht="15" outlineLevel="2" spans="1:13">
      <c r="A833" s="157"/>
      <c r="B833" s="151" t="s">
        <v>2529</v>
      </c>
      <c r="C833" s="152">
        <f t="shared" si="41"/>
        <v>2</v>
      </c>
      <c r="D833" s="152">
        <v>2</v>
      </c>
      <c r="E833" s="152">
        <v>2</v>
      </c>
      <c r="F833" s="152"/>
      <c r="G833" s="152"/>
      <c r="H833" s="152">
        <f t="shared" si="42"/>
        <v>0</v>
      </c>
      <c r="I833" s="152"/>
      <c r="J833" s="152"/>
      <c r="K833" s="152"/>
      <c r="L833" s="152"/>
      <c r="M833" s="152"/>
    </row>
    <row r="834" ht="15" outlineLevel="2" spans="1:13">
      <c r="A834" s="157"/>
      <c r="B834" s="151" t="s">
        <v>2530</v>
      </c>
      <c r="C834" s="152">
        <f t="shared" si="41"/>
        <v>0.8</v>
      </c>
      <c r="D834" s="152">
        <v>0.8</v>
      </c>
      <c r="E834" s="152">
        <v>0.8</v>
      </c>
      <c r="F834" s="152"/>
      <c r="G834" s="152"/>
      <c r="H834" s="152">
        <f t="shared" si="42"/>
        <v>0</v>
      </c>
      <c r="I834" s="152"/>
      <c r="J834" s="152"/>
      <c r="K834" s="152"/>
      <c r="L834" s="152"/>
      <c r="M834" s="152"/>
    </row>
    <row r="835" ht="15" outlineLevel="2" spans="1:13">
      <c r="A835" s="157"/>
      <c r="B835" s="151" t="s">
        <v>1804</v>
      </c>
      <c r="C835" s="152">
        <f t="shared" si="41"/>
        <v>6</v>
      </c>
      <c r="D835" s="152">
        <v>6</v>
      </c>
      <c r="E835" s="152">
        <v>6</v>
      </c>
      <c r="F835" s="152"/>
      <c r="G835" s="152"/>
      <c r="H835" s="152">
        <f t="shared" si="42"/>
        <v>0</v>
      </c>
      <c r="I835" s="152"/>
      <c r="J835" s="152"/>
      <c r="K835" s="152"/>
      <c r="L835" s="152"/>
      <c r="M835" s="152"/>
    </row>
    <row r="836" ht="15" outlineLevel="2" spans="1:13">
      <c r="A836" s="157"/>
      <c r="B836" s="151" t="s">
        <v>2531</v>
      </c>
      <c r="C836" s="152">
        <f t="shared" si="41"/>
        <v>2.2</v>
      </c>
      <c r="D836" s="152">
        <v>2.2</v>
      </c>
      <c r="E836" s="152">
        <v>2.2</v>
      </c>
      <c r="F836" s="152"/>
      <c r="G836" s="152"/>
      <c r="H836" s="152">
        <f t="shared" si="42"/>
        <v>0</v>
      </c>
      <c r="I836" s="152"/>
      <c r="J836" s="152"/>
      <c r="K836" s="152"/>
      <c r="L836" s="152"/>
      <c r="M836" s="152"/>
    </row>
    <row r="837" ht="15" outlineLevel="2" spans="1:13">
      <c r="A837" s="157"/>
      <c r="B837" s="151" t="s">
        <v>2532</v>
      </c>
      <c r="C837" s="152">
        <f t="shared" si="41"/>
        <v>1</v>
      </c>
      <c r="D837" s="152">
        <v>1</v>
      </c>
      <c r="E837" s="152">
        <v>1</v>
      </c>
      <c r="F837" s="152"/>
      <c r="G837" s="152"/>
      <c r="H837" s="152">
        <f t="shared" si="42"/>
        <v>0</v>
      </c>
      <c r="I837" s="152"/>
      <c r="J837" s="152"/>
      <c r="K837" s="152"/>
      <c r="L837" s="152"/>
      <c r="M837" s="152"/>
    </row>
    <row r="838" ht="15" outlineLevel="2" spans="1:13">
      <c r="A838" s="157"/>
      <c r="B838" s="151" t="s">
        <v>2533</v>
      </c>
      <c r="C838" s="152">
        <f t="shared" si="41"/>
        <v>20</v>
      </c>
      <c r="D838" s="152">
        <v>20</v>
      </c>
      <c r="E838" s="152">
        <v>20</v>
      </c>
      <c r="F838" s="152"/>
      <c r="G838" s="152"/>
      <c r="H838" s="152">
        <f t="shared" si="42"/>
        <v>0</v>
      </c>
      <c r="I838" s="152"/>
      <c r="J838" s="152"/>
      <c r="K838" s="152"/>
      <c r="L838" s="152"/>
      <c r="M838" s="152"/>
    </row>
    <row r="839" ht="15" outlineLevel="2" spans="1:13">
      <c r="A839" s="157"/>
      <c r="B839" s="151" t="s">
        <v>2534</v>
      </c>
      <c r="C839" s="152">
        <f t="shared" si="41"/>
        <v>16</v>
      </c>
      <c r="D839" s="152">
        <v>16</v>
      </c>
      <c r="E839" s="152">
        <v>16</v>
      </c>
      <c r="F839" s="152"/>
      <c r="G839" s="152"/>
      <c r="H839" s="152">
        <f t="shared" si="42"/>
        <v>0</v>
      </c>
      <c r="I839" s="152"/>
      <c r="J839" s="152"/>
      <c r="K839" s="152"/>
      <c r="L839" s="152"/>
      <c r="M839" s="152"/>
    </row>
    <row r="840" ht="15" outlineLevel="2" spans="1:13">
      <c r="A840" s="157"/>
      <c r="B840" s="151" t="s">
        <v>2535</v>
      </c>
      <c r="C840" s="152">
        <f t="shared" si="41"/>
        <v>40</v>
      </c>
      <c r="D840" s="152">
        <v>40</v>
      </c>
      <c r="E840" s="152">
        <v>40</v>
      </c>
      <c r="F840" s="152"/>
      <c r="G840" s="152"/>
      <c r="H840" s="152">
        <f t="shared" si="42"/>
        <v>0</v>
      </c>
      <c r="I840" s="152"/>
      <c r="J840" s="152"/>
      <c r="K840" s="152"/>
      <c r="L840" s="152"/>
      <c r="M840" s="152"/>
    </row>
    <row r="841" ht="15" outlineLevel="1" spans="1:13">
      <c r="A841" s="143" t="s">
        <v>1566</v>
      </c>
      <c r="B841" s="149" t="s">
        <v>2536</v>
      </c>
      <c r="C841" s="150">
        <f t="shared" si="41"/>
        <v>12</v>
      </c>
      <c r="D841" s="150">
        <v>12</v>
      </c>
      <c r="E841" s="150">
        <v>12</v>
      </c>
      <c r="F841" s="150"/>
      <c r="G841" s="150"/>
      <c r="H841" s="150">
        <f t="shared" si="42"/>
        <v>0</v>
      </c>
      <c r="I841" s="150"/>
      <c r="J841" s="150"/>
      <c r="K841" s="150"/>
      <c r="L841" s="150"/>
      <c r="M841" s="150"/>
    </row>
    <row r="842" ht="15" outlineLevel="2" spans="1:13">
      <c r="A842" s="157"/>
      <c r="B842" s="151" t="s">
        <v>2537</v>
      </c>
      <c r="C842" s="152">
        <f t="shared" si="41"/>
        <v>12</v>
      </c>
      <c r="D842" s="152">
        <v>12</v>
      </c>
      <c r="E842" s="152">
        <v>12</v>
      </c>
      <c r="F842" s="152"/>
      <c r="G842" s="152"/>
      <c r="H842" s="152">
        <f t="shared" si="42"/>
        <v>0</v>
      </c>
      <c r="I842" s="152"/>
      <c r="J842" s="152"/>
      <c r="K842" s="152"/>
      <c r="L842" s="152"/>
      <c r="M842" s="152"/>
    </row>
    <row r="843" s="132" customFormat="1" ht="20.1" customHeight="1" spans="1:13">
      <c r="A843" s="146" t="s">
        <v>1568</v>
      </c>
      <c r="B843" s="144" t="s">
        <v>1569</v>
      </c>
      <c r="C843" s="147">
        <f>SUM(SUMIF($A$6:$A$2011,{"801???","802???","899001"},C6:C2011))</f>
        <v>8836.89</v>
      </c>
      <c r="D843" s="147">
        <f>SUM(SUMIF($A$6:$A$2011,{"801???","802???","899001"},D6:D2011))</f>
        <v>8836.89</v>
      </c>
      <c r="E843" s="147">
        <f>SUM(SUMIF($A$6:$A$2011,{"801???","802???","899001"},E6:E2011))</f>
        <v>8836.89</v>
      </c>
      <c r="F843" s="147">
        <f>SUM(SUMIF($A$6:$A$2011,{"801???","802???","899001"},F6:F2011))</f>
        <v>0</v>
      </c>
      <c r="G843" s="147">
        <f>SUM(SUMIF($A$6:$A$2011,{"801???","802???","899001"},G6:G2011))</f>
        <v>0</v>
      </c>
      <c r="H843" s="147">
        <f>SUM(SUMIF($A$6:$A$2011,{"801???","802???","899001"},H6:H2011))</f>
        <v>0</v>
      </c>
      <c r="I843" s="147">
        <f>SUM(SUMIF($A$6:$A$2011,{"801???","802???","899001"},I6:I2011))</f>
        <v>0</v>
      </c>
      <c r="J843" s="147">
        <f>SUM(SUMIF($A$6:$A$2011,{"801???","802???","899001"},J6:J2011))</f>
        <v>0</v>
      </c>
      <c r="K843" s="147">
        <f>SUM(SUMIF($A$6:$A$2011,{"801???","802???","899001"},K6:K2011))</f>
        <v>0</v>
      </c>
      <c r="L843" s="147">
        <f>SUM(SUMIF($A$6:$A$2011,{"801???","802???","899001"},L6:L2011))</f>
        <v>0</v>
      </c>
      <c r="M843" s="147">
        <f>SUM(SUMIF($A$6:$A$2011,{"801???","802???","899001"},M6:M2011))</f>
        <v>0</v>
      </c>
    </row>
    <row r="844" ht="15" outlineLevel="1" spans="1:13">
      <c r="A844" s="143" t="s">
        <v>1570</v>
      </c>
      <c r="B844" s="149" t="s">
        <v>2538</v>
      </c>
      <c r="C844" s="150">
        <f t="shared" si="41"/>
        <v>165</v>
      </c>
      <c r="D844" s="150">
        <v>165</v>
      </c>
      <c r="E844" s="150">
        <v>165</v>
      </c>
      <c r="F844" s="150"/>
      <c r="G844" s="150"/>
      <c r="H844" s="150">
        <f t="shared" si="42"/>
        <v>0</v>
      </c>
      <c r="I844" s="150"/>
      <c r="J844" s="150"/>
      <c r="K844" s="150"/>
      <c r="L844" s="150"/>
      <c r="M844" s="150"/>
    </row>
    <row r="845" ht="15" outlineLevel="2" spans="1:13">
      <c r="A845" s="157"/>
      <c r="B845" s="151" t="s">
        <v>2539</v>
      </c>
      <c r="C845" s="152">
        <f t="shared" si="41"/>
        <v>4</v>
      </c>
      <c r="D845" s="152">
        <v>4</v>
      </c>
      <c r="E845" s="152">
        <v>4</v>
      </c>
      <c r="F845" s="152"/>
      <c r="G845" s="152"/>
      <c r="H845" s="152">
        <f t="shared" si="42"/>
        <v>0</v>
      </c>
      <c r="I845" s="152"/>
      <c r="J845" s="152"/>
      <c r="K845" s="152"/>
      <c r="L845" s="152"/>
      <c r="M845" s="152"/>
    </row>
    <row r="846" ht="15" outlineLevel="2" spans="1:13">
      <c r="A846" s="157"/>
      <c r="B846" s="151" t="s">
        <v>2540</v>
      </c>
      <c r="C846" s="152">
        <f t="shared" si="41"/>
        <v>23</v>
      </c>
      <c r="D846" s="152">
        <v>23</v>
      </c>
      <c r="E846" s="152">
        <v>23</v>
      </c>
      <c r="F846" s="152"/>
      <c r="G846" s="152"/>
      <c r="H846" s="152">
        <f t="shared" si="42"/>
        <v>0</v>
      </c>
      <c r="I846" s="152"/>
      <c r="J846" s="152"/>
      <c r="K846" s="152"/>
      <c r="L846" s="152"/>
      <c r="M846" s="152"/>
    </row>
    <row r="847" ht="15" outlineLevel="2" spans="1:13">
      <c r="A847" s="157"/>
      <c r="B847" s="151" t="s">
        <v>2541</v>
      </c>
      <c r="C847" s="152">
        <f t="shared" si="41"/>
        <v>25</v>
      </c>
      <c r="D847" s="152">
        <v>25</v>
      </c>
      <c r="E847" s="152">
        <v>25</v>
      </c>
      <c r="F847" s="152"/>
      <c r="G847" s="152"/>
      <c r="H847" s="152">
        <f t="shared" si="42"/>
        <v>0</v>
      </c>
      <c r="I847" s="152"/>
      <c r="J847" s="152"/>
      <c r="K847" s="152"/>
      <c r="L847" s="152"/>
      <c r="M847" s="152"/>
    </row>
    <row r="848" ht="15" outlineLevel="2" spans="1:13">
      <c r="A848" s="157"/>
      <c r="B848" s="151" t="s">
        <v>2542</v>
      </c>
      <c r="C848" s="152">
        <f t="shared" si="41"/>
        <v>65</v>
      </c>
      <c r="D848" s="152">
        <v>65</v>
      </c>
      <c r="E848" s="152">
        <v>65</v>
      </c>
      <c r="F848" s="152"/>
      <c r="G848" s="152"/>
      <c r="H848" s="152">
        <f t="shared" si="42"/>
        <v>0</v>
      </c>
      <c r="I848" s="152"/>
      <c r="J848" s="152"/>
      <c r="K848" s="152"/>
      <c r="L848" s="152"/>
      <c r="M848" s="152"/>
    </row>
    <row r="849" ht="15" outlineLevel="2" spans="1:13">
      <c r="A849" s="157"/>
      <c r="B849" s="151" t="s">
        <v>2543</v>
      </c>
      <c r="C849" s="152">
        <f t="shared" ref="C849:C920" si="43">H849+G849+D849</f>
        <v>25</v>
      </c>
      <c r="D849" s="152">
        <v>25</v>
      </c>
      <c r="E849" s="152">
        <v>25</v>
      </c>
      <c r="F849" s="152"/>
      <c r="G849" s="152"/>
      <c r="H849" s="152">
        <f t="shared" ref="H849:H920" si="44">SUM(I849:M849)</f>
        <v>0</v>
      </c>
      <c r="I849" s="152"/>
      <c r="J849" s="152"/>
      <c r="K849" s="152"/>
      <c r="L849" s="152"/>
      <c r="M849" s="152"/>
    </row>
    <row r="850" ht="15" outlineLevel="2" spans="1:13">
      <c r="A850" s="157"/>
      <c r="B850" s="151" t="s">
        <v>2544</v>
      </c>
      <c r="C850" s="152">
        <f t="shared" si="43"/>
        <v>20</v>
      </c>
      <c r="D850" s="152">
        <v>20</v>
      </c>
      <c r="E850" s="152">
        <v>20</v>
      </c>
      <c r="F850" s="152"/>
      <c r="G850" s="152"/>
      <c r="H850" s="152">
        <f t="shared" si="44"/>
        <v>0</v>
      </c>
      <c r="I850" s="152"/>
      <c r="J850" s="152"/>
      <c r="K850" s="152"/>
      <c r="L850" s="152"/>
      <c r="M850" s="152"/>
    </row>
    <row r="851" ht="15" outlineLevel="2" spans="1:13">
      <c r="A851" s="157"/>
      <c r="B851" s="151" t="s">
        <v>2545</v>
      </c>
      <c r="C851" s="152">
        <f t="shared" si="43"/>
        <v>3</v>
      </c>
      <c r="D851" s="152">
        <v>3</v>
      </c>
      <c r="E851" s="152">
        <v>3</v>
      </c>
      <c r="F851" s="152"/>
      <c r="G851" s="152"/>
      <c r="H851" s="152">
        <f t="shared" si="44"/>
        <v>0</v>
      </c>
      <c r="I851" s="152"/>
      <c r="J851" s="152"/>
      <c r="K851" s="152"/>
      <c r="L851" s="152"/>
      <c r="M851" s="152"/>
    </row>
    <row r="852" ht="15" outlineLevel="1" spans="1:13">
      <c r="A852" s="143" t="s">
        <v>1572</v>
      </c>
      <c r="B852" s="149" t="s">
        <v>2546</v>
      </c>
      <c r="C852" s="150">
        <f t="shared" si="43"/>
        <v>1671.89</v>
      </c>
      <c r="D852" s="150">
        <v>1671.89</v>
      </c>
      <c r="E852" s="150">
        <v>1671.89</v>
      </c>
      <c r="F852" s="150"/>
      <c r="G852" s="150"/>
      <c r="H852" s="150">
        <f t="shared" si="44"/>
        <v>0</v>
      </c>
      <c r="I852" s="150"/>
      <c r="J852" s="150"/>
      <c r="K852" s="150"/>
      <c r="L852" s="150"/>
      <c r="M852" s="150"/>
    </row>
    <row r="853" ht="15" outlineLevel="2" spans="1:13">
      <c r="A853" s="157"/>
      <c r="B853" s="151" t="s">
        <v>2547</v>
      </c>
      <c r="C853" s="152">
        <f t="shared" si="43"/>
        <v>333.15</v>
      </c>
      <c r="D853" s="152">
        <v>333.15</v>
      </c>
      <c r="E853" s="152">
        <v>333.15</v>
      </c>
      <c r="F853" s="152"/>
      <c r="G853" s="152"/>
      <c r="H853" s="152">
        <f t="shared" si="44"/>
        <v>0</v>
      </c>
      <c r="I853" s="152"/>
      <c r="J853" s="152"/>
      <c r="K853" s="152"/>
      <c r="L853" s="152"/>
      <c r="M853" s="152"/>
    </row>
    <row r="854" ht="15" outlineLevel="2" spans="1:13">
      <c r="A854" s="157"/>
      <c r="B854" s="151" t="s">
        <v>2548</v>
      </c>
      <c r="C854" s="152">
        <f t="shared" si="43"/>
        <v>300</v>
      </c>
      <c r="D854" s="152">
        <v>300</v>
      </c>
      <c r="E854" s="152">
        <v>300</v>
      </c>
      <c r="F854" s="152"/>
      <c r="G854" s="152"/>
      <c r="H854" s="152">
        <f t="shared" si="44"/>
        <v>0</v>
      </c>
      <c r="I854" s="152"/>
      <c r="J854" s="152"/>
      <c r="K854" s="152"/>
      <c r="L854" s="152"/>
      <c r="M854" s="152"/>
    </row>
    <row r="855" ht="15" outlineLevel="2" spans="1:13">
      <c r="A855" s="157"/>
      <c r="B855" s="151" t="s">
        <v>2549</v>
      </c>
      <c r="C855" s="152">
        <f t="shared" si="43"/>
        <v>438.5</v>
      </c>
      <c r="D855" s="152">
        <v>438.5</v>
      </c>
      <c r="E855" s="152">
        <v>438.5</v>
      </c>
      <c r="F855" s="152"/>
      <c r="G855" s="152"/>
      <c r="H855" s="152">
        <f t="shared" si="44"/>
        <v>0</v>
      </c>
      <c r="I855" s="152"/>
      <c r="J855" s="152"/>
      <c r="K855" s="152"/>
      <c r="L855" s="152"/>
      <c r="M855" s="152"/>
    </row>
    <row r="856" ht="15" outlineLevel="2" spans="1:13">
      <c r="A856" s="157"/>
      <c r="B856" s="151" t="s">
        <v>2550</v>
      </c>
      <c r="C856" s="152">
        <f t="shared" si="43"/>
        <v>600.24</v>
      </c>
      <c r="D856" s="152">
        <v>600.24</v>
      </c>
      <c r="E856" s="152">
        <v>600.24</v>
      </c>
      <c r="F856" s="152"/>
      <c r="G856" s="152"/>
      <c r="H856" s="152">
        <f t="shared" si="44"/>
        <v>0</v>
      </c>
      <c r="I856" s="152"/>
      <c r="J856" s="152"/>
      <c r="K856" s="152"/>
      <c r="L856" s="152"/>
      <c r="M856" s="152"/>
    </row>
    <row r="857" ht="15" outlineLevel="1" spans="1:13">
      <c r="A857" s="143" t="s">
        <v>1574</v>
      </c>
      <c r="B857" s="149" t="s">
        <v>2551</v>
      </c>
      <c r="C857" s="150">
        <f t="shared" si="43"/>
        <v>7000</v>
      </c>
      <c r="D857" s="150">
        <v>7000</v>
      </c>
      <c r="E857" s="150">
        <v>7000</v>
      </c>
      <c r="F857" s="150"/>
      <c r="G857" s="150"/>
      <c r="H857" s="150">
        <f t="shared" si="44"/>
        <v>0</v>
      </c>
      <c r="I857" s="150"/>
      <c r="J857" s="150"/>
      <c r="K857" s="150"/>
      <c r="L857" s="150"/>
      <c r="M857" s="150"/>
    </row>
    <row r="858" ht="15" outlineLevel="2" spans="1:13">
      <c r="A858" s="157"/>
      <c r="B858" s="151" t="s">
        <v>2552</v>
      </c>
      <c r="C858" s="152">
        <f t="shared" si="43"/>
        <v>1128</v>
      </c>
      <c r="D858" s="152">
        <v>1128</v>
      </c>
      <c r="E858" s="152">
        <v>1128</v>
      </c>
      <c r="F858" s="152"/>
      <c r="G858" s="152"/>
      <c r="H858" s="152">
        <f t="shared" si="44"/>
        <v>0</v>
      </c>
      <c r="I858" s="152"/>
      <c r="J858" s="152"/>
      <c r="K858" s="152"/>
      <c r="L858" s="152"/>
      <c r="M858" s="152"/>
    </row>
    <row r="859" ht="15" outlineLevel="2" spans="1:13">
      <c r="A859" s="157"/>
      <c r="B859" s="151" t="s">
        <v>2553</v>
      </c>
      <c r="C859" s="152">
        <f t="shared" si="43"/>
        <v>600</v>
      </c>
      <c r="D859" s="152">
        <v>600</v>
      </c>
      <c r="E859" s="152">
        <v>600</v>
      </c>
      <c r="F859" s="152"/>
      <c r="G859" s="152"/>
      <c r="H859" s="152">
        <f t="shared" si="44"/>
        <v>0</v>
      </c>
      <c r="I859" s="152"/>
      <c r="J859" s="152"/>
      <c r="K859" s="152"/>
      <c r="L859" s="152"/>
      <c r="M859" s="152"/>
    </row>
    <row r="860" ht="15" outlineLevel="2" spans="1:13">
      <c r="A860" s="157"/>
      <c r="B860" s="151" t="s">
        <v>2554</v>
      </c>
      <c r="C860" s="152">
        <f t="shared" si="43"/>
        <v>505</v>
      </c>
      <c r="D860" s="152">
        <v>505</v>
      </c>
      <c r="E860" s="152">
        <v>505</v>
      </c>
      <c r="F860" s="152"/>
      <c r="G860" s="152"/>
      <c r="H860" s="152">
        <f t="shared" si="44"/>
        <v>0</v>
      </c>
      <c r="I860" s="152"/>
      <c r="J860" s="152"/>
      <c r="K860" s="152"/>
      <c r="L860" s="152"/>
      <c r="M860" s="152"/>
    </row>
    <row r="861" ht="15" outlineLevel="2" spans="1:13">
      <c r="A861" s="157"/>
      <c r="B861" s="151" t="s">
        <v>2555</v>
      </c>
      <c r="C861" s="152">
        <f t="shared" si="43"/>
        <v>4767</v>
      </c>
      <c r="D861" s="152">
        <v>4767</v>
      </c>
      <c r="E861" s="152">
        <v>4767</v>
      </c>
      <c r="F861" s="152"/>
      <c r="G861" s="152"/>
      <c r="H861" s="152">
        <f t="shared" si="44"/>
        <v>0</v>
      </c>
      <c r="I861" s="152"/>
      <c r="J861" s="152"/>
      <c r="K861" s="152"/>
      <c r="L861" s="152"/>
      <c r="M861" s="152"/>
    </row>
    <row r="862" s="132" customFormat="1" ht="20.1" customHeight="1" collapsed="1" spans="1:13">
      <c r="A862" s="146"/>
      <c r="B862" s="144" t="s">
        <v>1576</v>
      </c>
      <c r="C862" s="147">
        <f>SUM(C863,C887,C963,C1007,C1062,C1127,C1146,C1170,C1202,C1228,C1257,C1298,C1329,C1363,C1418)</f>
        <v>113112.179222</v>
      </c>
      <c r="D862" s="147">
        <f t="shared" ref="D862:M862" si="45">SUM(D863,D887,D963,D1007,D1062,D1127,D1146,D1170,D1202,D1228,D1257,D1298,D1329,D1363,D1418)</f>
        <v>113112.179222</v>
      </c>
      <c r="E862" s="147">
        <f t="shared" si="45"/>
        <v>83372.179222</v>
      </c>
      <c r="F862" s="147">
        <f t="shared" si="45"/>
        <v>29740</v>
      </c>
      <c r="G862" s="147">
        <f t="shared" si="45"/>
        <v>0</v>
      </c>
      <c r="H862" s="147">
        <f t="shared" si="45"/>
        <v>0</v>
      </c>
      <c r="I862" s="147">
        <f t="shared" si="45"/>
        <v>0</v>
      </c>
      <c r="J862" s="147">
        <f t="shared" si="45"/>
        <v>0</v>
      </c>
      <c r="K862" s="147">
        <f t="shared" si="45"/>
        <v>0</v>
      </c>
      <c r="L862" s="147">
        <f t="shared" si="45"/>
        <v>0</v>
      </c>
      <c r="M862" s="147">
        <f t="shared" si="45"/>
        <v>0</v>
      </c>
    </row>
    <row r="863" s="132" customFormat="1" ht="17.45" hidden="1" customHeight="1" outlineLevel="1" spans="1:13">
      <c r="A863" s="143"/>
      <c r="B863" s="149" t="s">
        <v>1577</v>
      </c>
      <c r="C863" s="150">
        <f t="shared" ref="C863:M863" si="46">SUMIF($A$6:$A$2011,"806???",C6:C2011)</f>
        <v>1972.06</v>
      </c>
      <c r="D863" s="150">
        <f t="shared" si="46"/>
        <v>1972.06</v>
      </c>
      <c r="E863" s="150">
        <f t="shared" si="46"/>
        <v>972.06</v>
      </c>
      <c r="F863" s="150">
        <f t="shared" si="46"/>
        <v>1000</v>
      </c>
      <c r="G863" s="150">
        <f t="shared" si="46"/>
        <v>0</v>
      </c>
      <c r="H863" s="150">
        <f t="shared" si="46"/>
        <v>0</v>
      </c>
      <c r="I863" s="150">
        <f t="shared" si="46"/>
        <v>0</v>
      </c>
      <c r="J863" s="150">
        <f t="shared" si="46"/>
        <v>0</v>
      </c>
      <c r="K863" s="150">
        <f t="shared" si="46"/>
        <v>0</v>
      </c>
      <c r="L863" s="150">
        <f t="shared" si="46"/>
        <v>0</v>
      </c>
      <c r="M863" s="150">
        <f t="shared" si="46"/>
        <v>0</v>
      </c>
    </row>
    <row r="864" ht="15" hidden="1" outlineLevel="2" spans="1:13">
      <c r="A864" s="143" t="s">
        <v>1578</v>
      </c>
      <c r="B864" s="149" t="s">
        <v>2556</v>
      </c>
      <c r="C864" s="150">
        <f t="shared" si="43"/>
        <v>1948.96</v>
      </c>
      <c r="D864" s="150">
        <v>1948.96</v>
      </c>
      <c r="E864" s="150">
        <v>948.96</v>
      </c>
      <c r="F864" s="150">
        <v>1000</v>
      </c>
      <c r="G864" s="150"/>
      <c r="H864" s="150">
        <f t="shared" si="44"/>
        <v>0</v>
      </c>
      <c r="I864" s="150"/>
      <c r="J864" s="150"/>
      <c r="K864" s="150"/>
      <c r="L864" s="150"/>
      <c r="M864" s="150"/>
    </row>
    <row r="865" ht="15" hidden="1" outlineLevel="3" spans="1:13">
      <c r="A865" s="157"/>
      <c r="B865" s="151" t="s">
        <v>2557</v>
      </c>
      <c r="C865" s="152">
        <f t="shared" si="43"/>
        <v>100</v>
      </c>
      <c r="D865" s="152">
        <v>100</v>
      </c>
      <c r="E865" s="152"/>
      <c r="F865" s="152">
        <v>100</v>
      </c>
      <c r="G865" s="152"/>
      <c r="H865" s="152">
        <f t="shared" si="44"/>
        <v>0</v>
      </c>
      <c r="I865" s="152"/>
      <c r="J865" s="152"/>
      <c r="K865" s="152"/>
      <c r="L865" s="152"/>
      <c r="M865" s="152"/>
    </row>
    <row r="866" ht="15" hidden="1" outlineLevel="3" spans="1:13">
      <c r="A866" s="157"/>
      <c r="B866" s="151" t="s">
        <v>2558</v>
      </c>
      <c r="C866" s="152">
        <f t="shared" si="43"/>
        <v>50</v>
      </c>
      <c r="D866" s="152">
        <v>50</v>
      </c>
      <c r="E866" s="152"/>
      <c r="F866" s="152">
        <v>50</v>
      </c>
      <c r="G866" s="152"/>
      <c r="H866" s="152">
        <f t="shared" si="44"/>
        <v>0</v>
      </c>
      <c r="I866" s="152"/>
      <c r="J866" s="152"/>
      <c r="K866" s="152"/>
      <c r="L866" s="152"/>
      <c r="M866" s="152"/>
    </row>
    <row r="867" ht="15" hidden="1" outlineLevel="3" spans="1:13">
      <c r="A867" s="157"/>
      <c r="B867" s="151" t="s">
        <v>2559</v>
      </c>
      <c r="C867" s="152">
        <f t="shared" si="43"/>
        <v>24.5</v>
      </c>
      <c r="D867" s="152">
        <v>24.5</v>
      </c>
      <c r="E867" s="152">
        <v>24.5</v>
      </c>
      <c r="F867" s="152"/>
      <c r="G867" s="152"/>
      <c r="H867" s="152">
        <f t="shared" si="44"/>
        <v>0</v>
      </c>
      <c r="I867" s="152"/>
      <c r="J867" s="152"/>
      <c r="K867" s="152"/>
      <c r="L867" s="152"/>
      <c r="M867" s="152"/>
    </row>
    <row r="868" ht="15" hidden="1" outlineLevel="3" spans="1:13">
      <c r="A868" s="157"/>
      <c r="B868" s="151" t="s">
        <v>2560</v>
      </c>
      <c r="C868" s="152">
        <f t="shared" si="43"/>
        <v>50</v>
      </c>
      <c r="D868" s="152">
        <v>50</v>
      </c>
      <c r="E868" s="152"/>
      <c r="F868" s="152">
        <v>50</v>
      </c>
      <c r="G868" s="152"/>
      <c r="H868" s="152">
        <f t="shared" si="44"/>
        <v>0</v>
      </c>
      <c r="I868" s="152"/>
      <c r="J868" s="152"/>
      <c r="K868" s="152"/>
      <c r="L868" s="152"/>
      <c r="M868" s="152"/>
    </row>
    <row r="869" ht="15" hidden="1" outlineLevel="3" spans="1:13">
      <c r="A869" s="157"/>
      <c r="B869" s="151" t="s">
        <v>2561</v>
      </c>
      <c r="C869" s="152">
        <f t="shared" si="43"/>
        <v>100</v>
      </c>
      <c r="D869" s="152">
        <v>100</v>
      </c>
      <c r="E869" s="152"/>
      <c r="F869" s="152">
        <v>100</v>
      </c>
      <c r="G869" s="152"/>
      <c r="H869" s="152">
        <f t="shared" si="44"/>
        <v>0</v>
      </c>
      <c r="I869" s="152"/>
      <c r="J869" s="152"/>
      <c r="K869" s="152"/>
      <c r="L869" s="152"/>
      <c r="M869" s="152"/>
    </row>
    <row r="870" ht="15" hidden="1" outlineLevel="3" spans="1:13">
      <c r="A870" s="157"/>
      <c r="B870" s="151" t="s">
        <v>2562</v>
      </c>
      <c r="C870" s="152">
        <f t="shared" si="43"/>
        <v>50</v>
      </c>
      <c r="D870" s="152">
        <v>50</v>
      </c>
      <c r="E870" s="152"/>
      <c r="F870" s="152">
        <v>50</v>
      </c>
      <c r="G870" s="152"/>
      <c r="H870" s="152">
        <f t="shared" si="44"/>
        <v>0</v>
      </c>
      <c r="I870" s="152"/>
      <c r="J870" s="152"/>
      <c r="K870" s="152"/>
      <c r="L870" s="152"/>
      <c r="M870" s="152"/>
    </row>
    <row r="871" ht="15" hidden="1" outlineLevel="3" spans="1:13">
      <c r="A871" s="157"/>
      <c r="B871" s="151" t="s">
        <v>2563</v>
      </c>
      <c r="C871" s="152">
        <f t="shared" si="43"/>
        <v>80</v>
      </c>
      <c r="D871" s="152">
        <v>80</v>
      </c>
      <c r="E871" s="152"/>
      <c r="F871" s="152">
        <v>80</v>
      </c>
      <c r="G871" s="152"/>
      <c r="H871" s="152">
        <f t="shared" si="44"/>
        <v>0</v>
      </c>
      <c r="I871" s="152"/>
      <c r="J871" s="152"/>
      <c r="K871" s="152"/>
      <c r="L871" s="152"/>
      <c r="M871" s="152"/>
    </row>
    <row r="872" ht="15" hidden="1" outlineLevel="3" spans="1:13">
      <c r="A872" s="157"/>
      <c r="B872" s="151" t="s">
        <v>2564</v>
      </c>
      <c r="C872" s="152">
        <f t="shared" si="43"/>
        <v>20</v>
      </c>
      <c r="D872" s="152">
        <v>20</v>
      </c>
      <c r="E872" s="152"/>
      <c r="F872" s="152">
        <v>20</v>
      </c>
      <c r="G872" s="152"/>
      <c r="H872" s="152">
        <f t="shared" si="44"/>
        <v>0</v>
      </c>
      <c r="I872" s="152"/>
      <c r="J872" s="152"/>
      <c r="K872" s="152"/>
      <c r="L872" s="152"/>
      <c r="M872" s="152"/>
    </row>
    <row r="873" ht="15" hidden="1" outlineLevel="3" spans="1:13">
      <c r="A873" s="157"/>
      <c r="B873" s="151" t="s">
        <v>2565</v>
      </c>
      <c r="C873" s="152">
        <f t="shared" si="43"/>
        <v>50</v>
      </c>
      <c r="D873" s="152">
        <v>50</v>
      </c>
      <c r="E873" s="152"/>
      <c r="F873" s="152">
        <v>50</v>
      </c>
      <c r="G873" s="152"/>
      <c r="H873" s="152">
        <f t="shared" si="44"/>
        <v>0</v>
      </c>
      <c r="I873" s="152"/>
      <c r="J873" s="152"/>
      <c r="K873" s="152"/>
      <c r="L873" s="152"/>
      <c r="M873" s="152"/>
    </row>
    <row r="874" ht="15" hidden="1" outlineLevel="3" spans="1:13">
      <c r="A874" s="157"/>
      <c r="B874" s="151" t="s">
        <v>2566</v>
      </c>
      <c r="C874" s="152">
        <f t="shared" si="43"/>
        <v>100</v>
      </c>
      <c r="D874" s="152">
        <v>100</v>
      </c>
      <c r="E874" s="152"/>
      <c r="F874" s="152">
        <v>100</v>
      </c>
      <c r="G874" s="152"/>
      <c r="H874" s="152">
        <f t="shared" si="44"/>
        <v>0</v>
      </c>
      <c r="I874" s="152"/>
      <c r="J874" s="152"/>
      <c r="K874" s="152"/>
      <c r="L874" s="152"/>
      <c r="M874" s="152"/>
    </row>
    <row r="875" ht="15" hidden="1" outlineLevel="3" spans="1:13">
      <c r="A875" s="157"/>
      <c r="B875" s="151" t="s">
        <v>2567</v>
      </c>
      <c r="C875" s="152">
        <f t="shared" si="43"/>
        <v>400</v>
      </c>
      <c r="D875" s="152">
        <v>400</v>
      </c>
      <c r="E875" s="152">
        <v>400</v>
      </c>
      <c r="F875" s="152"/>
      <c r="G875" s="152"/>
      <c r="H875" s="152">
        <f t="shared" si="44"/>
        <v>0</v>
      </c>
      <c r="I875" s="152"/>
      <c r="J875" s="152"/>
      <c r="K875" s="152"/>
      <c r="L875" s="152"/>
      <c r="M875" s="152"/>
    </row>
    <row r="876" ht="15" hidden="1" outlineLevel="3" spans="1:13">
      <c r="A876" s="157"/>
      <c r="B876" s="151" t="s">
        <v>2568</v>
      </c>
      <c r="C876" s="152">
        <f t="shared" si="43"/>
        <v>38</v>
      </c>
      <c r="D876" s="152">
        <v>38</v>
      </c>
      <c r="E876" s="152">
        <v>38</v>
      </c>
      <c r="F876" s="152"/>
      <c r="G876" s="152"/>
      <c r="H876" s="152">
        <f t="shared" si="44"/>
        <v>0</v>
      </c>
      <c r="I876" s="152"/>
      <c r="J876" s="152"/>
      <c r="K876" s="152"/>
      <c r="L876" s="152"/>
      <c r="M876" s="152"/>
    </row>
    <row r="877" ht="15" hidden="1" outlineLevel="3" spans="1:13">
      <c r="A877" s="157"/>
      <c r="B877" s="151" t="s">
        <v>2569</v>
      </c>
      <c r="C877" s="152">
        <f t="shared" si="43"/>
        <v>50</v>
      </c>
      <c r="D877" s="152">
        <v>50</v>
      </c>
      <c r="E877" s="152"/>
      <c r="F877" s="152">
        <v>50</v>
      </c>
      <c r="G877" s="152"/>
      <c r="H877" s="152">
        <f t="shared" si="44"/>
        <v>0</v>
      </c>
      <c r="I877" s="152"/>
      <c r="J877" s="152"/>
      <c r="K877" s="152"/>
      <c r="L877" s="152"/>
      <c r="M877" s="152"/>
    </row>
    <row r="878" ht="15" hidden="1" outlineLevel="3" spans="1:13">
      <c r="A878" s="157"/>
      <c r="B878" s="151" t="s">
        <v>2570</v>
      </c>
      <c r="C878" s="152">
        <f t="shared" si="43"/>
        <v>150</v>
      </c>
      <c r="D878" s="152">
        <v>150</v>
      </c>
      <c r="E878" s="152"/>
      <c r="F878" s="152">
        <v>150</v>
      </c>
      <c r="G878" s="152"/>
      <c r="H878" s="152">
        <f t="shared" si="44"/>
        <v>0</v>
      </c>
      <c r="I878" s="152"/>
      <c r="J878" s="152"/>
      <c r="K878" s="152"/>
      <c r="L878" s="152"/>
      <c r="M878" s="152"/>
    </row>
    <row r="879" ht="15" hidden="1" outlineLevel="3" spans="1:13">
      <c r="A879" s="157"/>
      <c r="B879" s="151" t="s">
        <v>2571</v>
      </c>
      <c r="C879" s="152">
        <f t="shared" si="43"/>
        <v>100</v>
      </c>
      <c r="D879" s="152">
        <v>100</v>
      </c>
      <c r="E879" s="152"/>
      <c r="F879" s="152">
        <v>100</v>
      </c>
      <c r="G879" s="152"/>
      <c r="H879" s="152">
        <f t="shared" si="44"/>
        <v>0</v>
      </c>
      <c r="I879" s="152"/>
      <c r="J879" s="152"/>
      <c r="K879" s="152"/>
      <c r="L879" s="152"/>
      <c r="M879" s="152"/>
    </row>
    <row r="880" ht="15" hidden="1" outlineLevel="3" spans="1:13">
      <c r="A880" s="157"/>
      <c r="B880" s="151" t="s">
        <v>2572</v>
      </c>
      <c r="C880" s="152">
        <f t="shared" si="43"/>
        <v>100</v>
      </c>
      <c r="D880" s="152">
        <v>100</v>
      </c>
      <c r="E880" s="152"/>
      <c r="F880" s="152">
        <v>100</v>
      </c>
      <c r="G880" s="152"/>
      <c r="H880" s="152">
        <f t="shared" si="44"/>
        <v>0</v>
      </c>
      <c r="I880" s="152"/>
      <c r="J880" s="152"/>
      <c r="K880" s="152"/>
      <c r="L880" s="152"/>
      <c r="M880" s="152"/>
    </row>
    <row r="881" ht="15" hidden="1" outlineLevel="3" spans="1:13">
      <c r="A881" s="157"/>
      <c r="B881" s="151" t="s">
        <v>2573</v>
      </c>
      <c r="C881" s="152">
        <f t="shared" si="43"/>
        <v>267.26</v>
      </c>
      <c r="D881" s="152">
        <v>267.26</v>
      </c>
      <c r="E881" s="152">
        <v>267.26</v>
      </c>
      <c r="F881" s="152"/>
      <c r="G881" s="152"/>
      <c r="H881" s="152">
        <f t="shared" si="44"/>
        <v>0</v>
      </c>
      <c r="I881" s="152"/>
      <c r="J881" s="152"/>
      <c r="K881" s="152"/>
      <c r="L881" s="152"/>
      <c r="M881" s="152"/>
    </row>
    <row r="882" ht="15" hidden="1" outlineLevel="3" spans="1:13">
      <c r="A882" s="157"/>
      <c r="B882" s="151" t="s">
        <v>2574</v>
      </c>
      <c r="C882" s="152">
        <f t="shared" si="43"/>
        <v>19.2</v>
      </c>
      <c r="D882" s="152">
        <v>19.2</v>
      </c>
      <c r="E882" s="152">
        <v>19.2</v>
      </c>
      <c r="F882" s="152"/>
      <c r="G882" s="152"/>
      <c r="H882" s="152">
        <f t="shared" si="44"/>
        <v>0</v>
      </c>
      <c r="I882" s="152"/>
      <c r="J882" s="152"/>
      <c r="K882" s="152"/>
      <c r="L882" s="152"/>
      <c r="M882" s="152"/>
    </row>
    <row r="883" ht="15" hidden="1" outlineLevel="3" spans="1:13">
      <c r="A883" s="157"/>
      <c r="B883" s="151" t="s">
        <v>2575</v>
      </c>
      <c r="C883" s="152">
        <f t="shared" si="43"/>
        <v>200</v>
      </c>
      <c r="D883" s="152">
        <v>200</v>
      </c>
      <c r="E883" s="152">
        <v>200</v>
      </c>
      <c r="F883" s="152"/>
      <c r="G883" s="152"/>
      <c r="H883" s="152">
        <f t="shared" si="44"/>
        <v>0</v>
      </c>
      <c r="I883" s="152"/>
      <c r="J883" s="152"/>
      <c r="K883" s="152"/>
      <c r="L883" s="152"/>
      <c r="M883" s="152"/>
    </row>
    <row r="884" ht="15" hidden="1" outlineLevel="2" spans="1:13">
      <c r="A884" s="143" t="s">
        <v>1580</v>
      </c>
      <c r="B884" s="149" t="s">
        <v>2576</v>
      </c>
      <c r="C884" s="150">
        <f t="shared" si="43"/>
        <v>23.1</v>
      </c>
      <c r="D884" s="150">
        <v>23.1</v>
      </c>
      <c r="E884" s="150">
        <v>23.1</v>
      </c>
      <c r="F884" s="150"/>
      <c r="G884" s="150"/>
      <c r="H884" s="150">
        <f t="shared" si="44"/>
        <v>0</v>
      </c>
      <c r="I884" s="150"/>
      <c r="J884" s="150"/>
      <c r="K884" s="150"/>
      <c r="L884" s="150"/>
      <c r="M884" s="150"/>
    </row>
    <row r="885" ht="15" hidden="1" outlineLevel="3" spans="1:13">
      <c r="A885" s="157"/>
      <c r="B885" s="151" t="s">
        <v>2577</v>
      </c>
      <c r="C885" s="152">
        <f t="shared" si="43"/>
        <v>9</v>
      </c>
      <c r="D885" s="152">
        <v>9</v>
      </c>
      <c r="E885" s="152">
        <v>9</v>
      </c>
      <c r="F885" s="152"/>
      <c r="G885" s="152"/>
      <c r="H885" s="152">
        <f t="shared" si="44"/>
        <v>0</v>
      </c>
      <c r="I885" s="152"/>
      <c r="J885" s="152"/>
      <c r="K885" s="152"/>
      <c r="L885" s="152"/>
      <c r="M885" s="152"/>
    </row>
    <row r="886" ht="15" hidden="1" outlineLevel="3" spans="1:13">
      <c r="A886" s="157"/>
      <c r="B886" s="151" t="s">
        <v>2578</v>
      </c>
      <c r="C886" s="152">
        <f t="shared" si="43"/>
        <v>14.1</v>
      </c>
      <c r="D886" s="152">
        <v>14.1</v>
      </c>
      <c r="E886" s="152">
        <v>14.1</v>
      </c>
      <c r="F886" s="152"/>
      <c r="G886" s="152"/>
      <c r="H886" s="152">
        <f t="shared" si="44"/>
        <v>0</v>
      </c>
      <c r="I886" s="152"/>
      <c r="J886" s="152"/>
      <c r="K886" s="152"/>
      <c r="L886" s="152"/>
      <c r="M886" s="152"/>
    </row>
    <row r="887" s="132" customFormat="1" ht="17.45" hidden="1" customHeight="1" outlineLevel="1" spans="1:13">
      <c r="A887" s="143"/>
      <c r="B887" s="149" t="s">
        <v>1588</v>
      </c>
      <c r="C887" s="150">
        <f t="shared" ref="C887:M887" si="47">SUMIF($A$6:$A$2011,"807???",C6:C2011)</f>
        <v>17403.068</v>
      </c>
      <c r="D887" s="150">
        <f t="shared" si="47"/>
        <v>17403.068</v>
      </c>
      <c r="E887" s="150">
        <f t="shared" si="47"/>
        <v>7881.068</v>
      </c>
      <c r="F887" s="150">
        <f t="shared" si="47"/>
        <v>9522</v>
      </c>
      <c r="G887" s="150">
        <f t="shared" si="47"/>
        <v>0</v>
      </c>
      <c r="H887" s="150">
        <f t="shared" si="47"/>
        <v>0</v>
      </c>
      <c r="I887" s="150">
        <f t="shared" si="47"/>
        <v>0</v>
      </c>
      <c r="J887" s="150">
        <f t="shared" si="47"/>
        <v>0</v>
      </c>
      <c r="K887" s="150">
        <f t="shared" si="47"/>
        <v>0</v>
      </c>
      <c r="L887" s="150">
        <f t="shared" si="47"/>
        <v>0</v>
      </c>
      <c r="M887" s="150">
        <f t="shared" si="47"/>
        <v>0</v>
      </c>
    </row>
    <row r="888" ht="15" hidden="1" outlineLevel="2" spans="1:13">
      <c r="A888" s="143" t="s">
        <v>1589</v>
      </c>
      <c r="B888" s="149" t="s">
        <v>2579</v>
      </c>
      <c r="C888" s="150">
        <f t="shared" si="43"/>
        <v>16711.288</v>
      </c>
      <c r="D888" s="150">
        <v>16711.288</v>
      </c>
      <c r="E888" s="150">
        <v>7189.288</v>
      </c>
      <c r="F888" s="150">
        <v>9522</v>
      </c>
      <c r="G888" s="150"/>
      <c r="H888" s="150">
        <f t="shared" si="44"/>
        <v>0</v>
      </c>
      <c r="I888" s="150"/>
      <c r="J888" s="150"/>
      <c r="K888" s="150"/>
      <c r="L888" s="150"/>
      <c r="M888" s="150"/>
    </row>
    <row r="889" ht="15" hidden="1" outlineLevel="3" spans="1:13">
      <c r="A889" s="157"/>
      <c r="B889" s="151" t="s">
        <v>2580</v>
      </c>
      <c r="C889" s="152">
        <f t="shared" si="43"/>
        <v>250</v>
      </c>
      <c r="D889" s="152">
        <v>250</v>
      </c>
      <c r="E889" s="152">
        <v>250</v>
      </c>
      <c r="F889" s="152"/>
      <c r="G889" s="152"/>
      <c r="H889" s="152">
        <f t="shared" si="44"/>
        <v>0</v>
      </c>
      <c r="I889" s="152"/>
      <c r="J889" s="152"/>
      <c r="K889" s="152"/>
      <c r="L889" s="152"/>
      <c r="M889" s="152"/>
    </row>
    <row r="890" ht="15" hidden="1" outlineLevel="3" spans="1:13">
      <c r="A890" s="157"/>
      <c r="B890" s="151" t="s">
        <v>2581</v>
      </c>
      <c r="C890" s="152">
        <f t="shared" si="43"/>
        <v>256</v>
      </c>
      <c r="D890" s="152">
        <v>256</v>
      </c>
      <c r="E890" s="152">
        <v>256</v>
      </c>
      <c r="F890" s="152"/>
      <c r="G890" s="152"/>
      <c r="H890" s="152">
        <f t="shared" si="44"/>
        <v>0</v>
      </c>
      <c r="I890" s="152"/>
      <c r="J890" s="152"/>
      <c r="K890" s="152"/>
      <c r="L890" s="152"/>
      <c r="M890" s="152"/>
    </row>
    <row r="891" ht="15" hidden="1" outlineLevel="3" spans="1:13">
      <c r="A891" s="157"/>
      <c r="B891" s="151" t="s">
        <v>2582</v>
      </c>
      <c r="C891" s="152">
        <f t="shared" si="43"/>
        <v>380</v>
      </c>
      <c r="D891" s="152">
        <v>380</v>
      </c>
      <c r="E891" s="152">
        <v>380</v>
      </c>
      <c r="F891" s="152"/>
      <c r="G891" s="152"/>
      <c r="H891" s="152">
        <f t="shared" si="44"/>
        <v>0</v>
      </c>
      <c r="I891" s="152"/>
      <c r="J891" s="152"/>
      <c r="K891" s="152"/>
      <c r="L891" s="152"/>
      <c r="M891" s="152"/>
    </row>
    <row r="892" ht="15" hidden="1" outlineLevel="3" spans="1:13">
      <c r="A892" s="157"/>
      <c r="B892" s="151" t="s">
        <v>2583</v>
      </c>
      <c r="C892" s="152">
        <f t="shared" si="43"/>
        <v>36.22</v>
      </c>
      <c r="D892" s="152">
        <v>36.22</v>
      </c>
      <c r="E892" s="152">
        <v>36.22</v>
      </c>
      <c r="F892" s="152"/>
      <c r="G892" s="152"/>
      <c r="H892" s="152">
        <f t="shared" si="44"/>
        <v>0</v>
      </c>
      <c r="I892" s="152"/>
      <c r="J892" s="152"/>
      <c r="K892" s="152"/>
      <c r="L892" s="152"/>
      <c r="M892" s="152"/>
    </row>
    <row r="893" ht="15" hidden="1" outlineLevel="3" spans="1:13">
      <c r="A893" s="157"/>
      <c r="B893" s="151" t="s">
        <v>2584</v>
      </c>
      <c r="C893" s="152">
        <f t="shared" si="43"/>
        <v>12</v>
      </c>
      <c r="D893" s="152">
        <v>12</v>
      </c>
      <c r="E893" s="152">
        <v>12</v>
      </c>
      <c r="F893" s="152"/>
      <c r="G893" s="152"/>
      <c r="H893" s="152">
        <f t="shared" si="44"/>
        <v>0</v>
      </c>
      <c r="I893" s="152"/>
      <c r="J893" s="152"/>
      <c r="K893" s="152"/>
      <c r="L893" s="152"/>
      <c r="M893" s="152"/>
    </row>
    <row r="894" ht="15" hidden="1" outlineLevel="3" spans="1:13">
      <c r="A894" s="157"/>
      <c r="B894" s="151" t="s">
        <v>2585</v>
      </c>
      <c r="C894" s="152">
        <f t="shared" si="43"/>
        <v>110</v>
      </c>
      <c r="D894" s="152">
        <v>110</v>
      </c>
      <c r="E894" s="152">
        <v>110</v>
      </c>
      <c r="F894" s="152"/>
      <c r="G894" s="152"/>
      <c r="H894" s="152">
        <f t="shared" si="44"/>
        <v>0</v>
      </c>
      <c r="I894" s="152"/>
      <c r="J894" s="152"/>
      <c r="K894" s="152"/>
      <c r="L894" s="152"/>
      <c r="M894" s="152"/>
    </row>
    <row r="895" ht="15" hidden="1" outlineLevel="3" spans="1:13">
      <c r="A895" s="157"/>
      <c r="B895" s="151" t="s">
        <v>2586</v>
      </c>
      <c r="C895" s="152">
        <f t="shared" si="43"/>
        <v>48.1</v>
      </c>
      <c r="D895" s="152">
        <v>48.1</v>
      </c>
      <c r="E895" s="152">
        <v>48.1</v>
      </c>
      <c r="F895" s="152"/>
      <c r="G895" s="152"/>
      <c r="H895" s="152">
        <f t="shared" si="44"/>
        <v>0</v>
      </c>
      <c r="I895" s="152"/>
      <c r="J895" s="152"/>
      <c r="K895" s="152"/>
      <c r="L895" s="152"/>
      <c r="M895" s="152"/>
    </row>
    <row r="896" ht="15" hidden="1" outlineLevel="3" spans="1:13">
      <c r="A896" s="157"/>
      <c r="B896" s="151" t="s">
        <v>2587</v>
      </c>
      <c r="C896" s="152">
        <f t="shared" si="43"/>
        <v>10</v>
      </c>
      <c r="D896" s="152">
        <v>10</v>
      </c>
      <c r="E896" s="152">
        <v>10</v>
      </c>
      <c r="F896" s="152"/>
      <c r="G896" s="152"/>
      <c r="H896" s="152">
        <f t="shared" si="44"/>
        <v>0</v>
      </c>
      <c r="I896" s="152"/>
      <c r="J896" s="152"/>
      <c r="K896" s="152"/>
      <c r="L896" s="152"/>
      <c r="M896" s="152"/>
    </row>
    <row r="897" ht="15" hidden="1" outlineLevel="3" spans="1:13">
      <c r="A897" s="157"/>
      <c r="B897" s="151" t="s">
        <v>2588</v>
      </c>
      <c r="C897" s="152">
        <f t="shared" si="43"/>
        <v>4</v>
      </c>
      <c r="D897" s="152">
        <v>4</v>
      </c>
      <c r="E897" s="152">
        <v>4</v>
      </c>
      <c r="F897" s="152"/>
      <c r="G897" s="152"/>
      <c r="H897" s="152">
        <f t="shared" si="44"/>
        <v>0</v>
      </c>
      <c r="I897" s="152"/>
      <c r="J897" s="152"/>
      <c r="K897" s="152"/>
      <c r="L897" s="152"/>
      <c r="M897" s="152"/>
    </row>
    <row r="898" ht="15" hidden="1" outlineLevel="3" spans="1:13">
      <c r="A898" s="157"/>
      <c r="B898" s="151" t="s">
        <v>2589</v>
      </c>
      <c r="C898" s="152">
        <f t="shared" si="43"/>
        <v>5</v>
      </c>
      <c r="D898" s="152">
        <v>5</v>
      </c>
      <c r="E898" s="152">
        <v>5</v>
      </c>
      <c r="F898" s="152"/>
      <c r="G898" s="152"/>
      <c r="H898" s="152">
        <f t="shared" si="44"/>
        <v>0</v>
      </c>
      <c r="I898" s="152"/>
      <c r="J898" s="152"/>
      <c r="K898" s="152"/>
      <c r="L898" s="152"/>
      <c r="M898" s="152"/>
    </row>
    <row r="899" ht="15" hidden="1" outlineLevel="3" spans="1:13">
      <c r="A899" s="157"/>
      <c r="B899" s="151" t="s">
        <v>2590</v>
      </c>
      <c r="C899" s="152">
        <f t="shared" si="43"/>
        <v>2.6</v>
      </c>
      <c r="D899" s="152">
        <v>2.6</v>
      </c>
      <c r="E899" s="152">
        <v>2.6</v>
      </c>
      <c r="F899" s="152"/>
      <c r="G899" s="152"/>
      <c r="H899" s="152">
        <f t="shared" si="44"/>
        <v>0</v>
      </c>
      <c r="I899" s="152"/>
      <c r="J899" s="152"/>
      <c r="K899" s="152"/>
      <c r="L899" s="152"/>
      <c r="M899" s="152"/>
    </row>
    <row r="900" ht="15" hidden="1" outlineLevel="3" spans="1:13">
      <c r="A900" s="157"/>
      <c r="B900" s="151" t="s">
        <v>2591</v>
      </c>
      <c r="C900" s="152">
        <f t="shared" si="43"/>
        <v>7.16</v>
      </c>
      <c r="D900" s="152">
        <v>7.16</v>
      </c>
      <c r="E900" s="152">
        <v>7.16</v>
      </c>
      <c r="F900" s="152"/>
      <c r="G900" s="152"/>
      <c r="H900" s="152">
        <f t="shared" si="44"/>
        <v>0</v>
      </c>
      <c r="I900" s="152"/>
      <c r="J900" s="152"/>
      <c r="K900" s="152"/>
      <c r="L900" s="152"/>
      <c r="M900" s="152"/>
    </row>
    <row r="901" ht="15" hidden="1" outlineLevel="3" spans="1:13">
      <c r="A901" s="157"/>
      <c r="B901" s="151" t="s">
        <v>2592</v>
      </c>
      <c r="C901" s="152">
        <f t="shared" si="43"/>
        <v>120</v>
      </c>
      <c r="D901" s="152">
        <v>120</v>
      </c>
      <c r="E901" s="152">
        <v>120</v>
      </c>
      <c r="F901" s="152"/>
      <c r="G901" s="152"/>
      <c r="H901" s="152">
        <f t="shared" si="44"/>
        <v>0</v>
      </c>
      <c r="I901" s="152"/>
      <c r="J901" s="152"/>
      <c r="K901" s="152"/>
      <c r="L901" s="152"/>
      <c r="M901" s="152"/>
    </row>
    <row r="902" ht="15" hidden="1" outlineLevel="3" spans="1:13">
      <c r="A902" s="157"/>
      <c r="B902" s="151" t="s">
        <v>2593</v>
      </c>
      <c r="C902" s="152">
        <f t="shared" si="43"/>
        <v>10</v>
      </c>
      <c r="D902" s="152">
        <v>10</v>
      </c>
      <c r="E902" s="152">
        <v>10</v>
      </c>
      <c r="F902" s="152"/>
      <c r="G902" s="152"/>
      <c r="H902" s="152">
        <f t="shared" si="44"/>
        <v>0</v>
      </c>
      <c r="I902" s="152"/>
      <c r="J902" s="152"/>
      <c r="K902" s="152"/>
      <c r="L902" s="152"/>
      <c r="M902" s="152"/>
    </row>
    <row r="903" ht="15" hidden="1" outlineLevel="3" spans="1:13">
      <c r="A903" s="157"/>
      <c r="B903" s="151" t="s">
        <v>2594</v>
      </c>
      <c r="C903" s="152">
        <f t="shared" si="43"/>
        <v>50</v>
      </c>
      <c r="D903" s="152">
        <v>50</v>
      </c>
      <c r="E903" s="152">
        <v>50</v>
      </c>
      <c r="F903" s="152"/>
      <c r="G903" s="152"/>
      <c r="H903" s="152">
        <f t="shared" si="44"/>
        <v>0</v>
      </c>
      <c r="I903" s="152"/>
      <c r="J903" s="152"/>
      <c r="K903" s="152"/>
      <c r="L903" s="152"/>
      <c r="M903" s="152"/>
    </row>
    <row r="904" ht="15" hidden="1" outlineLevel="3" spans="1:13">
      <c r="A904" s="157"/>
      <c r="B904" s="151" t="s">
        <v>2595</v>
      </c>
      <c r="C904" s="152">
        <f t="shared" si="43"/>
        <v>320</v>
      </c>
      <c r="D904" s="152">
        <v>320</v>
      </c>
      <c r="E904" s="152">
        <v>320</v>
      </c>
      <c r="F904" s="152"/>
      <c r="G904" s="152"/>
      <c r="H904" s="152">
        <f t="shared" si="44"/>
        <v>0</v>
      </c>
      <c r="I904" s="152"/>
      <c r="J904" s="152"/>
      <c r="K904" s="152"/>
      <c r="L904" s="152"/>
      <c r="M904" s="152"/>
    </row>
    <row r="905" ht="15" hidden="1" outlineLevel="3" spans="1:13">
      <c r="A905" s="157"/>
      <c r="B905" s="151" t="s">
        <v>2596</v>
      </c>
      <c r="C905" s="152">
        <f t="shared" si="43"/>
        <v>400</v>
      </c>
      <c r="D905" s="152">
        <v>400</v>
      </c>
      <c r="E905" s="152">
        <v>400</v>
      </c>
      <c r="F905" s="152"/>
      <c r="G905" s="152"/>
      <c r="H905" s="152">
        <f t="shared" si="44"/>
        <v>0</v>
      </c>
      <c r="I905" s="152"/>
      <c r="J905" s="152"/>
      <c r="K905" s="152"/>
      <c r="L905" s="152"/>
      <c r="M905" s="152"/>
    </row>
    <row r="906" ht="15" hidden="1" outlineLevel="3" spans="1:13">
      <c r="A906" s="157"/>
      <c r="B906" s="151" t="s">
        <v>2597</v>
      </c>
      <c r="C906" s="152">
        <f t="shared" si="43"/>
        <v>52</v>
      </c>
      <c r="D906" s="152">
        <v>52</v>
      </c>
      <c r="E906" s="152">
        <v>52</v>
      </c>
      <c r="F906" s="152"/>
      <c r="G906" s="152"/>
      <c r="H906" s="152">
        <f t="shared" si="44"/>
        <v>0</v>
      </c>
      <c r="I906" s="152"/>
      <c r="J906" s="152"/>
      <c r="K906" s="152"/>
      <c r="L906" s="152"/>
      <c r="M906" s="152"/>
    </row>
    <row r="907" ht="15" hidden="1" outlineLevel="3" spans="1:13">
      <c r="A907" s="157"/>
      <c r="B907" s="151" t="s">
        <v>2598</v>
      </c>
      <c r="C907" s="152">
        <f t="shared" si="43"/>
        <v>6.52</v>
      </c>
      <c r="D907" s="152">
        <v>6.52</v>
      </c>
      <c r="E907" s="152">
        <v>6.52</v>
      </c>
      <c r="F907" s="152"/>
      <c r="G907" s="152"/>
      <c r="H907" s="152">
        <f t="shared" si="44"/>
        <v>0</v>
      </c>
      <c r="I907" s="152"/>
      <c r="J907" s="152"/>
      <c r="K907" s="152"/>
      <c r="L907" s="152"/>
      <c r="M907" s="152"/>
    </row>
    <row r="908" ht="15" hidden="1" outlineLevel="3" spans="1:13">
      <c r="A908" s="157"/>
      <c r="B908" s="151" t="s">
        <v>2599</v>
      </c>
      <c r="C908" s="152">
        <f t="shared" si="43"/>
        <v>29</v>
      </c>
      <c r="D908" s="152">
        <v>29</v>
      </c>
      <c r="E908" s="152">
        <v>29</v>
      </c>
      <c r="F908" s="152"/>
      <c r="G908" s="152"/>
      <c r="H908" s="152">
        <f t="shared" si="44"/>
        <v>0</v>
      </c>
      <c r="I908" s="152"/>
      <c r="J908" s="152"/>
      <c r="K908" s="152"/>
      <c r="L908" s="152"/>
      <c r="M908" s="152"/>
    </row>
    <row r="909" ht="15" hidden="1" outlineLevel="3" spans="1:13">
      <c r="A909" s="157"/>
      <c r="B909" s="151" t="s">
        <v>2600</v>
      </c>
      <c r="C909" s="152">
        <f t="shared" si="43"/>
        <v>7</v>
      </c>
      <c r="D909" s="152">
        <v>7</v>
      </c>
      <c r="E909" s="152">
        <v>7</v>
      </c>
      <c r="F909" s="152"/>
      <c r="G909" s="152"/>
      <c r="H909" s="152">
        <f t="shared" si="44"/>
        <v>0</v>
      </c>
      <c r="I909" s="152"/>
      <c r="J909" s="152"/>
      <c r="K909" s="152"/>
      <c r="L909" s="152"/>
      <c r="M909" s="152"/>
    </row>
    <row r="910" ht="15" hidden="1" outlineLevel="3" spans="1:13">
      <c r="A910" s="157"/>
      <c r="B910" s="151" t="s">
        <v>2601</v>
      </c>
      <c r="C910" s="152">
        <f t="shared" si="43"/>
        <v>2.36</v>
      </c>
      <c r="D910" s="152">
        <v>2.36</v>
      </c>
      <c r="E910" s="152">
        <v>2.36</v>
      </c>
      <c r="F910" s="152"/>
      <c r="G910" s="152"/>
      <c r="H910" s="152">
        <f t="shared" si="44"/>
        <v>0</v>
      </c>
      <c r="I910" s="152"/>
      <c r="J910" s="152"/>
      <c r="K910" s="152"/>
      <c r="L910" s="152"/>
      <c r="M910" s="152"/>
    </row>
    <row r="911" ht="15" hidden="1" outlineLevel="3" spans="1:13">
      <c r="A911" s="157"/>
      <c r="B911" s="151" t="s">
        <v>2602</v>
      </c>
      <c r="C911" s="152">
        <f t="shared" si="43"/>
        <v>10.3</v>
      </c>
      <c r="D911" s="152">
        <v>10.3</v>
      </c>
      <c r="E911" s="152">
        <v>10.3</v>
      </c>
      <c r="F911" s="152"/>
      <c r="G911" s="152"/>
      <c r="H911" s="152">
        <f t="shared" si="44"/>
        <v>0</v>
      </c>
      <c r="I911" s="152"/>
      <c r="J911" s="152"/>
      <c r="K911" s="152"/>
      <c r="L911" s="152"/>
      <c r="M911" s="152"/>
    </row>
    <row r="912" ht="15" hidden="1" outlineLevel="3" spans="1:13">
      <c r="A912" s="157"/>
      <c r="B912" s="151" t="s">
        <v>2603</v>
      </c>
      <c r="C912" s="152">
        <f t="shared" si="43"/>
        <v>3.6</v>
      </c>
      <c r="D912" s="152">
        <v>3.6</v>
      </c>
      <c r="E912" s="152">
        <v>3.6</v>
      </c>
      <c r="F912" s="152"/>
      <c r="G912" s="152"/>
      <c r="H912" s="152">
        <f t="shared" si="44"/>
        <v>0</v>
      </c>
      <c r="I912" s="152"/>
      <c r="J912" s="152"/>
      <c r="K912" s="152"/>
      <c r="L912" s="152"/>
      <c r="M912" s="152"/>
    </row>
    <row r="913" ht="15" hidden="1" outlineLevel="3" spans="1:13">
      <c r="A913" s="157"/>
      <c r="B913" s="151" t="s">
        <v>2604</v>
      </c>
      <c r="C913" s="152">
        <f t="shared" si="43"/>
        <v>121</v>
      </c>
      <c r="D913" s="152">
        <v>121</v>
      </c>
      <c r="E913" s="152">
        <v>121</v>
      </c>
      <c r="F913" s="152"/>
      <c r="G913" s="152"/>
      <c r="H913" s="152">
        <f t="shared" si="44"/>
        <v>0</v>
      </c>
      <c r="I913" s="152"/>
      <c r="J913" s="152"/>
      <c r="K913" s="152"/>
      <c r="L913" s="152"/>
      <c r="M913" s="152"/>
    </row>
    <row r="914" ht="15" hidden="1" outlineLevel="3" spans="1:13">
      <c r="A914" s="157"/>
      <c r="B914" s="151" t="s">
        <v>2605</v>
      </c>
      <c r="C914" s="152">
        <f t="shared" si="43"/>
        <v>42</v>
      </c>
      <c r="D914" s="152">
        <v>42</v>
      </c>
      <c r="E914" s="152">
        <v>42</v>
      </c>
      <c r="F914" s="152"/>
      <c r="G914" s="152"/>
      <c r="H914" s="152">
        <f t="shared" si="44"/>
        <v>0</v>
      </c>
      <c r="I914" s="152"/>
      <c r="J914" s="152"/>
      <c r="K914" s="152"/>
      <c r="L914" s="152"/>
      <c r="M914" s="152"/>
    </row>
    <row r="915" ht="15" hidden="1" outlineLevel="3" spans="1:13">
      <c r="A915" s="157"/>
      <c r="B915" s="151" t="s">
        <v>2606</v>
      </c>
      <c r="C915" s="152">
        <f t="shared" si="43"/>
        <v>7</v>
      </c>
      <c r="D915" s="152">
        <v>7</v>
      </c>
      <c r="E915" s="152">
        <v>7</v>
      </c>
      <c r="F915" s="152"/>
      <c r="G915" s="152"/>
      <c r="H915" s="152">
        <f t="shared" si="44"/>
        <v>0</v>
      </c>
      <c r="I915" s="152"/>
      <c r="J915" s="152"/>
      <c r="K915" s="152"/>
      <c r="L915" s="152"/>
      <c r="M915" s="152"/>
    </row>
    <row r="916" ht="15" hidden="1" outlineLevel="3" spans="1:13">
      <c r="A916" s="157"/>
      <c r="B916" s="151" t="s">
        <v>2607</v>
      </c>
      <c r="C916" s="152">
        <f t="shared" si="43"/>
        <v>32</v>
      </c>
      <c r="D916" s="152">
        <v>32</v>
      </c>
      <c r="E916" s="152">
        <v>32</v>
      </c>
      <c r="F916" s="152"/>
      <c r="G916" s="152"/>
      <c r="H916" s="152">
        <f t="shared" si="44"/>
        <v>0</v>
      </c>
      <c r="I916" s="152"/>
      <c r="J916" s="152"/>
      <c r="K916" s="152"/>
      <c r="L916" s="152"/>
      <c r="M916" s="152"/>
    </row>
    <row r="917" ht="15" hidden="1" outlineLevel="3" spans="1:13">
      <c r="A917" s="157"/>
      <c r="B917" s="151" t="s">
        <v>2608</v>
      </c>
      <c r="C917" s="152">
        <f t="shared" si="43"/>
        <v>242.272</v>
      </c>
      <c r="D917" s="152">
        <v>242.272</v>
      </c>
      <c r="E917" s="152">
        <v>242.272</v>
      </c>
      <c r="F917" s="152"/>
      <c r="G917" s="152"/>
      <c r="H917" s="152">
        <f t="shared" si="44"/>
        <v>0</v>
      </c>
      <c r="I917" s="152"/>
      <c r="J917" s="152"/>
      <c r="K917" s="152"/>
      <c r="L917" s="152"/>
      <c r="M917" s="152"/>
    </row>
    <row r="918" ht="15" hidden="1" outlineLevel="3" spans="1:13">
      <c r="A918" s="157"/>
      <c r="B918" s="151" t="s">
        <v>2609</v>
      </c>
      <c r="C918" s="152">
        <f t="shared" si="43"/>
        <v>146.7</v>
      </c>
      <c r="D918" s="152">
        <v>146.7</v>
      </c>
      <c r="E918" s="152">
        <v>146.7</v>
      </c>
      <c r="F918" s="152"/>
      <c r="G918" s="152"/>
      <c r="H918" s="152">
        <f t="shared" si="44"/>
        <v>0</v>
      </c>
      <c r="I918" s="152"/>
      <c r="J918" s="152"/>
      <c r="K918" s="152"/>
      <c r="L918" s="152"/>
      <c r="M918" s="152"/>
    </row>
    <row r="919" ht="15" hidden="1" outlineLevel="3" spans="1:13">
      <c r="A919" s="157"/>
      <c r="B919" s="151" t="s">
        <v>2610</v>
      </c>
      <c r="C919" s="152">
        <f t="shared" si="43"/>
        <v>35.7</v>
      </c>
      <c r="D919" s="152">
        <v>35.7</v>
      </c>
      <c r="E919" s="152">
        <v>35.7</v>
      </c>
      <c r="F919" s="152"/>
      <c r="G919" s="152"/>
      <c r="H919" s="152">
        <f t="shared" si="44"/>
        <v>0</v>
      </c>
      <c r="I919" s="152"/>
      <c r="J919" s="152"/>
      <c r="K919" s="152"/>
      <c r="L919" s="152"/>
      <c r="M919" s="152"/>
    </row>
    <row r="920" ht="15" hidden="1" outlineLevel="3" spans="1:13">
      <c r="A920" s="157"/>
      <c r="B920" s="151" t="s">
        <v>2611</v>
      </c>
      <c r="C920" s="152">
        <f t="shared" si="43"/>
        <v>8.2</v>
      </c>
      <c r="D920" s="152">
        <v>8.2</v>
      </c>
      <c r="E920" s="152">
        <v>8.2</v>
      </c>
      <c r="F920" s="152"/>
      <c r="G920" s="152"/>
      <c r="H920" s="152">
        <f t="shared" si="44"/>
        <v>0</v>
      </c>
      <c r="I920" s="152"/>
      <c r="J920" s="152"/>
      <c r="K920" s="152"/>
      <c r="L920" s="152"/>
      <c r="M920" s="152"/>
    </row>
    <row r="921" ht="15" hidden="1" outlineLevel="3" spans="1:13">
      <c r="A921" s="157"/>
      <c r="B921" s="151" t="s">
        <v>2612</v>
      </c>
      <c r="C921" s="152">
        <f t="shared" ref="C921:C985" si="48">H921+G921+D921</f>
        <v>26.5</v>
      </c>
      <c r="D921" s="152">
        <v>26.5</v>
      </c>
      <c r="E921" s="152">
        <v>26.5</v>
      </c>
      <c r="F921" s="152"/>
      <c r="G921" s="152"/>
      <c r="H921" s="152">
        <f t="shared" ref="H921:H985" si="49">SUM(I921:M921)</f>
        <v>0</v>
      </c>
      <c r="I921" s="152"/>
      <c r="J921" s="152"/>
      <c r="K921" s="152"/>
      <c r="L921" s="152"/>
      <c r="M921" s="152"/>
    </row>
    <row r="922" ht="15" hidden="1" outlineLevel="3" spans="1:13">
      <c r="A922" s="157"/>
      <c r="B922" s="151" t="s">
        <v>2613</v>
      </c>
      <c r="C922" s="152">
        <f t="shared" si="48"/>
        <v>100</v>
      </c>
      <c r="D922" s="152">
        <v>100</v>
      </c>
      <c r="E922" s="152">
        <v>100</v>
      </c>
      <c r="F922" s="152"/>
      <c r="G922" s="152"/>
      <c r="H922" s="152">
        <f t="shared" si="49"/>
        <v>0</v>
      </c>
      <c r="I922" s="152"/>
      <c r="J922" s="152"/>
      <c r="K922" s="152"/>
      <c r="L922" s="152"/>
      <c r="M922" s="152"/>
    </row>
    <row r="923" ht="15" hidden="1" outlineLevel="3" spans="1:13">
      <c r="A923" s="157"/>
      <c r="B923" s="151" t="s">
        <v>2614</v>
      </c>
      <c r="C923" s="152">
        <f t="shared" si="48"/>
        <v>88.05</v>
      </c>
      <c r="D923" s="152">
        <v>88.05</v>
      </c>
      <c r="E923" s="152">
        <v>88.05</v>
      </c>
      <c r="F923" s="152"/>
      <c r="G923" s="152"/>
      <c r="H923" s="152">
        <f t="shared" si="49"/>
        <v>0</v>
      </c>
      <c r="I923" s="152"/>
      <c r="J923" s="152"/>
      <c r="K923" s="152"/>
      <c r="L923" s="152"/>
      <c r="M923" s="152"/>
    </row>
    <row r="924" ht="15" hidden="1" outlineLevel="3" spans="1:13">
      <c r="A924" s="157"/>
      <c r="B924" s="151" t="s">
        <v>2615</v>
      </c>
      <c r="C924" s="152">
        <f t="shared" si="48"/>
        <v>8000</v>
      </c>
      <c r="D924" s="152">
        <v>8000</v>
      </c>
      <c r="E924" s="152"/>
      <c r="F924" s="152">
        <v>8000</v>
      </c>
      <c r="G924" s="152"/>
      <c r="H924" s="152">
        <f t="shared" si="49"/>
        <v>0</v>
      </c>
      <c r="I924" s="152"/>
      <c r="J924" s="152"/>
      <c r="K924" s="152"/>
      <c r="L924" s="152"/>
      <c r="M924" s="152"/>
    </row>
    <row r="925" ht="15" hidden="1" outlineLevel="3" spans="1:13">
      <c r="A925" s="157"/>
      <c r="B925" s="151" t="s">
        <v>2616</v>
      </c>
      <c r="C925" s="152">
        <f t="shared" si="48"/>
        <v>90</v>
      </c>
      <c r="D925" s="152">
        <v>90</v>
      </c>
      <c r="E925" s="152">
        <v>90</v>
      </c>
      <c r="F925" s="152"/>
      <c r="G925" s="152"/>
      <c r="H925" s="152">
        <f t="shared" si="49"/>
        <v>0</v>
      </c>
      <c r="I925" s="152"/>
      <c r="J925" s="152"/>
      <c r="K925" s="152"/>
      <c r="L925" s="152"/>
      <c r="M925" s="152"/>
    </row>
    <row r="926" ht="15" hidden="1" outlineLevel="3" spans="1:13">
      <c r="A926" s="157"/>
      <c r="B926" s="151" t="s">
        <v>2617</v>
      </c>
      <c r="C926" s="152">
        <f t="shared" si="48"/>
        <v>30</v>
      </c>
      <c r="D926" s="152">
        <v>30</v>
      </c>
      <c r="E926" s="152">
        <v>30</v>
      </c>
      <c r="F926" s="152"/>
      <c r="G926" s="152"/>
      <c r="H926" s="152">
        <f t="shared" si="49"/>
        <v>0</v>
      </c>
      <c r="I926" s="152"/>
      <c r="J926" s="152"/>
      <c r="K926" s="152"/>
      <c r="L926" s="152"/>
      <c r="M926" s="152"/>
    </row>
    <row r="927" ht="15" hidden="1" outlineLevel="3" spans="1:13">
      <c r="A927" s="157"/>
      <c r="B927" s="151" t="s">
        <v>2618</v>
      </c>
      <c r="C927" s="152">
        <f t="shared" si="48"/>
        <v>5</v>
      </c>
      <c r="D927" s="152">
        <v>5</v>
      </c>
      <c r="E927" s="152">
        <v>5</v>
      </c>
      <c r="F927" s="152"/>
      <c r="G927" s="152"/>
      <c r="H927" s="152">
        <f t="shared" si="49"/>
        <v>0</v>
      </c>
      <c r="I927" s="152"/>
      <c r="J927" s="152"/>
      <c r="K927" s="152"/>
      <c r="L927" s="152"/>
      <c r="M927" s="152"/>
    </row>
    <row r="928" ht="15" hidden="1" outlineLevel="3" spans="1:13">
      <c r="A928" s="157"/>
      <c r="B928" s="151" t="s">
        <v>2619</v>
      </c>
      <c r="C928" s="152">
        <f t="shared" si="48"/>
        <v>90</v>
      </c>
      <c r="D928" s="152">
        <v>90</v>
      </c>
      <c r="E928" s="152">
        <v>90</v>
      </c>
      <c r="F928" s="152"/>
      <c r="G928" s="152"/>
      <c r="H928" s="152">
        <f t="shared" si="49"/>
        <v>0</v>
      </c>
      <c r="I928" s="152"/>
      <c r="J928" s="152"/>
      <c r="K928" s="152"/>
      <c r="L928" s="152"/>
      <c r="M928" s="152"/>
    </row>
    <row r="929" ht="15" hidden="1" outlineLevel="3" spans="1:13">
      <c r="A929" s="157"/>
      <c r="B929" s="151" t="s">
        <v>2620</v>
      </c>
      <c r="C929" s="152">
        <f t="shared" si="48"/>
        <v>50</v>
      </c>
      <c r="D929" s="152">
        <v>50</v>
      </c>
      <c r="E929" s="152">
        <v>50</v>
      </c>
      <c r="F929" s="152"/>
      <c r="G929" s="152"/>
      <c r="H929" s="152">
        <f t="shared" si="49"/>
        <v>0</v>
      </c>
      <c r="I929" s="152"/>
      <c r="J929" s="152"/>
      <c r="K929" s="152"/>
      <c r="L929" s="152"/>
      <c r="M929" s="152"/>
    </row>
    <row r="930" ht="15" hidden="1" outlineLevel="3" spans="1:13">
      <c r="A930" s="157"/>
      <c r="B930" s="151" t="s">
        <v>2621</v>
      </c>
      <c r="C930" s="152">
        <f t="shared" si="48"/>
        <v>200</v>
      </c>
      <c r="D930" s="152">
        <v>200</v>
      </c>
      <c r="E930" s="152">
        <v>200</v>
      </c>
      <c r="F930" s="152"/>
      <c r="G930" s="152"/>
      <c r="H930" s="152">
        <f t="shared" si="49"/>
        <v>0</v>
      </c>
      <c r="I930" s="152"/>
      <c r="J930" s="152"/>
      <c r="K930" s="152"/>
      <c r="L930" s="152"/>
      <c r="M930" s="152"/>
    </row>
    <row r="931" ht="15" hidden="1" outlineLevel="3" spans="1:13">
      <c r="A931" s="157"/>
      <c r="B931" s="151" t="s">
        <v>2622</v>
      </c>
      <c r="C931" s="152">
        <f t="shared" si="48"/>
        <v>15.53</v>
      </c>
      <c r="D931" s="152">
        <v>15.53</v>
      </c>
      <c r="E931" s="152">
        <v>15.53</v>
      </c>
      <c r="F931" s="152"/>
      <c r="G931" s="152"/>
      <c r="H931" s="152">
        <f t="shared" si="49"/>
        <v>0</v>
      </c>
      <c r="I931" s="152"/>
      <c r="J931" s="152"/>
      <c r="K931" s="152"/>
      <c r="L931" s="152"/>
      <c r="M931" s="152"/>
    </row>
    <row r="932" ht="15" hidden="1" outlineLevel="3" spans="1:13">
      <c r="A932" s="157"/>
      <c r="B932" s="151" t="s">
        <v>2623</v>
      </c>
      <c r="C932" s="152">
        <f t="shared" si="48"/>
        <v>20</v>
      </c>
      <c r="D932" s="152">
        <v>20</v>
      </c>
      <c r="E932" s="152">
        <v>20</v>
      </c>
      <c r="F932" s="152"/>
      <c r="G932" s="152"/>
      <c r="H932" s="152">
        <f t="shared" si="49"/>
        <v>0</v>
      </c>
      <c r="I932" s="152"/>
      <c r="J932" s="152"/>
      <c r="K932" s="152"/>
      <c r="L932" s="152"/>
      <c r="M932" s="152"/>
    </row>
    <row r="933" ht="15" hidden="1" outlineLevel="3" spans="1:13">
      <c r="A933" s="157"/>
      <c r="B933" s="151" t="s">
        <v>2624</v>
      </c>
      <c r="C933" s="152">
        <f t="shared" si="48"/>
        <v>50</v>
      </c>
      <c r="D933" s="152">
        <v>50</v>
      </c>
      <c r="E933" s="152">
        <v>50</v>
      </c>
      <c r="F933" s="152"/>
      <c r="G933" s="152"/>
      <c r="H933" s="152">
        <f t="shared" si="49"/>
        <v>0</v>
      </c>
      <c r="I933" s="152"/>
      <c r="J933" s="152"/>
      <c r="K933" s="152"/>
      <c r="L933" s="152"/>
      <c r="M933" s="152"/>
    </row>
    <row r="934" ht="15" hidden="1" outlineLevel="3" spans="1:13">
      <c r="A934" s="157"/>
      <c r="B934" s="151" t="s">
        <v>2625</v>
      </c>
      <c r="C934" s="152">
        <f t="shared" si="48"/>
        <v>50</v>
      </c>
      <c r="D934" s="152">
        <v>50</v>
      </c>
      <c r="E934" s="152">
        <v>50</v>
      </c>
      <c r="F934" s="152"/>
      <c r="G934" s="152"/>
      <c r="H934" s="152">
        <f t="shared" si="49"/>
        <v>0</v>
      </c>
      <c r="I934" s="152"/>
      <c r="J934" s="152"/>
      <c r="K934" s="152"/>
      <c r="L934" s="152"/>
      <c r="M934" s="152"/>
    </row>
    <row r="935" ht="15" hidden="1" outlineLevel="3" spans="1:13">
      <c r="A935" s="157"/>
      <c r="B935" s="151" t="s">
        <v>2626</v>
      </c>
      <c r="C935" s="152">
        <f t="shared" si="48"/>
        <v>40</v>
      </c>
      <c r="D935" s="152">
        <v>40</v>
      </c>
      <c r="E935" s="152">
        <v>40</v>
      </c>
      <c r="F935" s="152"/>
      <c r="G935" s="152"/>
      <c r="H935" s="152">
        <f t="shared" si="49"/>
        <v>0</v>
      </c>
      <c r="I935" s="152"/>
      <c r="J935" s="152"/>
      <c r="K935" s="152"/>
      <c r="L935" s="152"/>
      <c r="M935" s="152"/>
    </row>
    <row r="936" ht="15" hidden="1" outlineLevel="3" spans="1:13">
      <c r="A936" s="157"/>
      <c r="B936" s="151" t="s">
        <v>2627</v>
      </c>
      <c r="C936" s="152">
        <f t="shared" si="48"/>
        <v>30</v>
      </c>
      <c r="D936" s="152">
        <v>30</v>
      </c>
      <c r="E936" s="152">
        <v>30</v>
      </c>
      <c r="F936" s="152"/>
      <c r="G936" s="152"/>
      <c r="H936" s="152">
        <f t="shared" si="49"/>
        <v>0</v>
      </c>
      <c r="I936" s="152"/>
      <c r="J936" s="152"/>
      <c r="K936" s="152"/>
      <c r="L936" s="152"/>
      <c r="M936" s="152"/>
    </row>
    <row r="937" ht="15" hidden="1" outlineLevel="3" spans="1:13">
      <c r="A937" s="157"/>
      <c r="B937" s="151" t="s">
        <v>2628</v>
      </c>
      <c r="C937" s="152">
        <f t="shared" si="48"/>
        <v>20</v>
      </c>
      <c r="D937" s="152">
        <v>20</v>
      </c>
      <c r="E937" s="152">
        <v>20</v>
      </c>
      <c r="F937" s="152"/>
      <c r="G937" s="152"/>
      <c r="H937" s="152">
        <f t="shared" si="49"/>
        <v>0</v>
      </c>
      <c r="I937" s="152"/>
      <c r="J937" s="152"/>
      <c r="K937" s="152"/>
      <c r="L937" s="152"/>
      <c r="M937" s="152"/>
    </row>
    <row r="938" ht="15" hidden="1" outlineLevel="3" spans="1:13">
      <c r="A938" s="157"/>
      <c r="B938" s="151" t="s">
        <v>2629</v>
      </c>
      <c r="C938" s="152">
        <f t="shared" si="48"/>
        <v>32.96</v>
      </c>
      <c r="D938" s="152">
        <v>32.96</v>
      </c>
      <c r="E938" s="152">
        <v>32.96</v>
      </c>
      <c r="F938" s="152"/>
      <c r="G938" s="152"/>
      <c r="H938" s="152">
        <f t="shared" si="49"/>
        <v>0</v>
      </c>
      <c r="I938" s="152"/>
      <c r="J938" s="152"/>
      <c r="K938" s="152"/>
      <c r="L938" s="152"/>
      <c r="M938" s="152"/>
    </row>
    <row r="939" ht="15" hidden="1" outlineLevel="3" spans="1:13">
      <c r="A939" s="157"/>
      <c r="B939" s="151" t="s">
        <v>2630</v>
      </c>
      <c r="C939" s="152">
        <f t="shared" si="48"/>
        <v>30</v>
      </c>
      <c r="D939" s="152">
        <v>30</v>
      </c>
      <c r="E939" s="152">
        <v>30</v>
      </c>
      <c r="F939" s="152"/>
      <c r="G939" s="152"/>
      <c r="H939" s="152">
        <f t="shared" si="49"/>
        <v>0</v>
      </c>
      <c r="I939" s="152"/>
      <c r="J939" s="152"/>
      <c r="K939" s="152"/>
      <c r="L939" s="152"/>
      <c r="M939" s="152"/>
    </row>
    <row r="940" ht="15" hidden="1" outlineLevel="3" spans="1:13">
      <c r="A940" s="157"/>
      <c r="B940" s="151" t="s">
        <v>1884</v>
      </c>
      <c r="C940" s="152">
        <f t="shared" si="48"/>
        <v>7</v>
      </c>
      <c r="D940" s="152">
        <v>7</v>
      </c>
      <c r="E940" s="152">
        <v>7</v>
      </c>
      <c r="F940" s="152"/>
      <c r="G940" s="152"/>
      <c r="H940" s="152">
        <f t="shared" si="49"/>
        <v>0</v>
      </c>
      <c r="I940" s="152"/>
      <c r="J940" s="152"/>
      <c r="K940" s="152"/>
      <c r="L940" s="152"/>
      <c r="M940" s="152"/>
    </row>
    <row r="941" ht="15" hidden="1" outlineLevel="3" spans="1:13">
      <c r="A941" s="157"/>
      <c r="B941" s="151" t="s">
        <v>2631</v>
      </c>
      <c r="C941" s="152">
        <f t="shared" si="48"/>
        <v>808.2</v>
      </c>
      <c r="D941" s="152">
        <v>808.2</v>
      </c>
      <c r="E941" s="152">
        <v>808.2</v>
      </c>
      <c r="F941" s="152"/>
      <c r="G941" s="152"/>
      <c r="H941" s="152">
        <f t="shared" si="49"/>
        <v>0</v>
      </c>
      <c r="I941" s="152"/>
      <c r="J941" s="152"/>
      <c r="K941" s="152"/>
      <c r="L941" s="152"/>
      <c r="M941" s="152"/>
    </row>
    <row r="942" ht="15" hidden="1" outlineLevel="3" spans="1:13">
      <c r="A942" s="157"/>
      <c r="B942" s="151" t="s">
        <v>2632</v>
      </c>
      <c r="C942" s="152">
        <f t="shared" si="48"/>
        <v>20.4</v>
      </c>
      <c r="D942" s="152">
        <v>20.4</v>
      </c>
      <c r="E942" s="152">
        <v>20.4</v>
      </c>
      <c r="F942" s="152"/>
      <c r="G942" s="152"/>
      <c r="H942" s="152">
        <f t="shared" si="49"/>
        <v>0</v>
      </c>
      <c r="I942" s="152"/>
      <c r="J942" s="152"/>
      <c r="K942" s="152"/>
      <c r="L942" s="152"/>
      <c r="M942" s="152"/>
    </row>
    <row r="943" ht="15" hidden="1" outlineLevel="3" spans="1:13">
      <c r="A943" s="157"/>
      <c r="B943" s="151" t="s">
        <v>2633</v>
      </c>
      <c r="C943" s="152">
        <f t="shared" si="48"/>
        <v>5.94</v>
      </c>
      <c r="D943" s="152">
        <v>5.94</v>
      </c>
      <c r="E943" s="152">
        <v>5.94</v>
      </c>
      <c r="F943" s="152"/>
      <c r="G943" s="152"/>
      <c r="H943" s="152">
        <f t="shared" si="49"/>
        <v>0</v>
      </c>
      <c r="I943" s="152"/>
      <c r="J943" s="152"/>
      <c r="K943" s="152"/>
      <c r="L943" s="152"/>
      <c r="M943" s="152"/>
    </row>
    <row r="944" ht="15" hidden="1" outlineLevel="3" spans="1:13">
      <c r="A944" s="157"/>
      <c r="B944" s="151" t="s">
        <v>2634</v>
      </c>
      <c r="C944" s="152">
        <f t="shared" si="48"/>
        <v>4000</v>
      </c>
      <c r="D944" s="152">
        <v>4000</v>
      </c>
      <c r="E944" s="152">
        <v>2478</v>
      </c>
      <c r="F944" s="152">
        <v>1522</v>
      </c>
      <c r="G944" s="152"/>
      <c r="H944" s="152">
        <f t="shared" si="49"/>
        <v>0</v>
      </c>
      <c r="I944" s="152"/>
      <c r="J944" s="152"/>
      <c r="K944" s="152"/>
      <c r="L944" s="152"/>
      <c r="M944" s="152"/>
    </row>
    <row r="945" ht="15" hidden="1" outlineLevel="3" spans="1:13">
      <c r="A945" s="157"/>
      <c r="B945" s="151" t="s">
        <v>2635</v>
      </c>
      <c r="C945" s="152">
        <f t="shared" si="48"/>
        <v>40</v>
      </c>
      <c r="D945" s="152">
        <v>40</v>
      </c>
      <c r="E945" s="152">
        <v>40</v>
      </c>
      <c r="F945" s="152"/>
      <c r="G945" s="152"/>
      <c r="H945" s="152">
        <f t="shared" si="49"/>
        <v>0</v>
      </c>
      <c r="I945" s="152"/>
      <c r="J945" s="152"/>
      <c r="K945" s="152"/>
      <c r="L945" s="152"/>
      <c r="M945" s="152"/>
    </row>
    <row r="946" ht="15" hidden="1" outlineLevel="3" spans="1:13">
      <c r="A946" s="157"/>
      <c r="B946" s="151" t="s">
        <v>2636</v>
      </c>
      <c r="C946" s="152">
        <f t="shared" si="48"/>
        <v>94.976</v>
      </c>
      <c r="D946" s="152">
        <v>94.976</v>
      </c>
      <c r="E946" s="152">
        <v>94.976</v>
      </c>
      <c r="F946" s="152"/>
      <c r="G946" s="152"/>
      <c r="H946" s="152">
        <f t="shared" si="49"/>
        <v>0</v>
      </c>
      <c r="I946" s="152"/>
      <c r="J946" s="152"/>
      <c r="K946" s="152"/>
      <c r="L946" s="152"/>
      <c r="M946" s="152"/>
    </row>
    <row r="947" ht="15" hidden="1" outlineLevel="2" spans="1:13">
      <c r="A947" s="143" t="s">
        <v>1591</v>
      </c>
      <c r="B947" s="149" t="s">
        <v>2637</v>
      </c>
      <c r="C947" s="150">
        <f t="shared" si="48"/>
        <v>191.78</v>
      </c>
      <c r="D947" s="150">
        <v>191.78</v>
      </c>
      <c r="E947" s="150">
        <v>191.78</v>
      </c>
      <c r="F947" s="150"/>
      <c r="G947" s="150"/>
      <c r="H947" s="150">
        <f t="shared" si="49"/>
        <v>0</v>
      </c>
      <c r="I947" s="150"/>
      <c r="J947" s="150"/>
      <c r="K947" s="150"/>
      <c r="L947" s="150"/>
      <c r="M947" s="150"/>
    </row>
    <row r="948" ht="15" hidden="1" outlineLevel="3" spans="1:13">
      <c r="A948" s="157"/>
      <c r="B948" s="151" t="s">
        <v>2638</v>
      </c>
      <c r="C948" s="152">
        <f t="shared" si="48"/>
        <v>5.28</v>
      </c>
      <c r="D948" s="152">
        <v>5.28</v>
      </c>
      <c r="E948" s="152">
        <v>5.28</v>
      </c>
      <c r="F948" s="152"/>
      <c r="G948" s="152"/>
      <c r="H948" s="152">
        <f t="shared" si="49"/>
        <v>0</v>
      </c>
      <c r="I948" s="152"/>
      <c r="J948" s="152"/>
      <c r="K948" s="152"/>
      <c r="L948" s="152"/>
      <c r="M948" s="152"/>
    </row>
    <row r="949" ht="15" hidden="1" outlineLevel="3" spans="1:13">
      <c r="A949" s="157"/>
      <c r="B949" s="151" t="s">
        <v>2639</v>
      </c>
      <c r="C949" s="152">
        <f t="shared" si="48"/>
        <v>30</v>
      </c>
      <c r="D949" s="152">
        <v>30</v>
      </c>
      <c r="E949" s="152">
        <v>30</v>
      </c>
      <c r="F949" s="152"/>
      <c r="G949" s="152"/>
      <c r="H949" s="152">
        <f t="shared" si="49"/>
        <v>0</v>
      </c>
      <c r="I949" s="152"/>
      <c r="J949" s="152"/>
      <c r="K949" s="152"/>
      <c r="L949" s="152"/>
      <c r="M949" s="152"/>
    </row>
    <row r="950" ht="15" hidden="1" outlineLevel="3" spans="1:13">
      <c r="A950" s="157"/>
      <c r="B950" s="151" t="s">
        <v>2640</v>
      </c>
      <c r="C950" s="152">
        <f t="shared" si="48"/>
        <v>28</v>
      </c>
      <c r="D950" s="152">
        <v>28</v>
      </c>
      <c r="E950" s="152">
        <v>28</v>
      </c>
      <c r="F950" s="152"/>
      <c r="G950" s="152"/>
      <c r="H950" s="152">
        <f t="shared" si="49"/>
        <v>0</v>
      </c>
      <c r="I950" s="152"/>
      <c r="J950" s="152"/>
      <c r="K950" s="152"/>
      <c r="L950" s="152"/>
      <c r="M950" s="152"/>
    </row>
    <row r="951" ht="15" hidden="1" outlineLevel="3" spans="1:13">
      <c r="A951" s="157"/>
      <c r="B951" s="151" t="s">
        <v>2577</v>
      </c>
      <c r="C951" s="152">
        <f t="shared" si="48"/>
        <v>10</v>
      </c>
      <c r="D951" s="152">
        <v>10</v>
      </c>
      <c r="E951" s="152">
        <v>10</v>
      </c>
      <c r="F951" s="152"/>
      <c r="G951" s="152"/>
      <c r="H951" s="152">
        <f t="shared" si="49"/>
        <v>0</v>
      </c>
      <c r="I951" s="152"/>
      <c r="J951" s="152"/>
      <c r="K951" s="152"/>
      <c r="L951" s="152"/>
      <c r="M951" s="152"/>
    </row>
    <row r="952" ht="15" hidden="1" outlineLevel="3" spans="1:13">
      <c r="A952" s="157"/>
      <c r="B952" s="151" t="s">
        <v>2641</v>
      </c>
      <c r="C952" s="152">
        <f t="shared" si="48"/>
        <v>8.5</v>
      </c>
      <c r="D952" s="152">
        <v>8.5</v>
      </c>
      <c r="E952" s="152">
        <v>8.5</v>
      </c>
      <c r="F952" s="152"/>
      <c r="G952" s="152"/>
      <c r="H952" s="152">
        <f t="shared" si="49"/>
        <v>0</v>
      </c>
      <c r="I952" s="152"/>
      <c r="J952" s="152"/>
      <c r="K952" s="152"/>
      <c r="L952" s="152"/>
      <c r="M952" s="152"/>
    </row>
    <row r="953" ht="15" hidden="1" outlineLevel="3" spans="1:13">
      <c r="A953" s="157"/>
      <c r="B953" s="151" t="s">
        <v>1968</v>
      </c>
      <c r="C953" s="152">
        <f t="shared" si="48"/>
        <v>10</v>
      </c>
      <c r="D953" s="152">
        <v>10</v>
      </c>
      <c r="E953" s="152">
        <v>10</v>
      </c>
      <c r="F953" s="152"/>
      <c r="G953" s="152"/>
      <c r="H953" s="152">
        <f t="shared" si="49"/>
        <v>0</v>
      </c>
      <c r="I953" s="152"/>
      <c r="J953" s="152"/>
      <c r="K953" s="152"/>
      <c r="L953" s="152"/>
      <c r="M953" s="152"/>
    </row>
    <row r="954" ht="15" hidden="1" outlineLevel="3" spans="1:13">
      <c r="A954" s="157"/>
      <c r="B954" s="151" t="s">
        <v>2642</v>
      </c>
      <c r="C954" s="152">
        <f t="shared" si="48"/>
        <v>100</v>
      </c>
      <c r="D954" s="152">
        <v>100</v>
      </c>
      <c r="E954" s="152">
        <v>100</v>
      </c>
      <c r="F954" s="152"/>
      <c r="G954" s="152"/>
      <c r="H954" s="152">
        <f t="shared" si="49"/>
        <v>0</v>
      </c>
      <c r="I954" s="152"/>
      <c r="J954" s="152"/>
      <c r="K954" s="152"/>
      <c r="L954" s="152"/>
      <c r="M954" s="152"/>
    </row>
    <row r="955" ht="15" hidden="1" outlineLevel="2" spans="1:13">
      <c r="A955" s="143" t="s">
        <v>1595</v>
      </c>
      <c r="B955" s="149" t="s">
        <v>2643</v>
      </c>
      <c r="C955" s="150">
        <f t="shared" si="48"/>
        <v>210</v>
      </c>
      <c r="D955" s="150">
        <v>210</v>
      </c>
      <c r="E955" s="150">
        <v>210</v>
      </c>
      <c r="F955" s="150"/>
      <c r="G955" s="150"/>
      <c r="H955" s="150">
        <f t="shared" si="49"/>
        <v>0</v>
      </c>
      <c r="I955" s="150"/>
      <c r="J955" s="150"/>
      <c r="K955" s="150"/>
      <c r="L955" s="150"/>
      <c r="M955" s="150"/>
    </row>
    <row r="956" ht="15" hidden="1" outlineLevel="3" spans="1:13">
      <c r="A956" s="157"/>
      <c r="B956" s="151" t="s">
        <v>2644</v>
      </c>
      <c r="C956" s="152">
        <f t="shared" si="48"/>
        <v>194</v>
      </c>
      <c r="D956" s="152">
        <v>194</v>
      </c>
      <c r="E956" s="152">
        <v>194</v>
      </c>
      <c r="F956" s="152"/>
      <c r="G956" s="152"/>
      <c r="H956" s="152">
        <f t="shared" si="49"/>
        <v>0</v>
      </c>
      <c r="I956" s="152"/>
      <c r="J956" s="152"/>
      <c r="K956" s="152"/>
      <c r="L956" s="152"/>
      <c r="M956" s="152"/>
    </row>
    <row r="957" ht="15" hidden="1" outlineLevel="3" spans="1:13">
      <c r="A957" s="157"/>
      <c r="B957" s="151" t="s">
        <v>2645</v>
      </c>
      <c r="C957" s="152">
        <f t="shared" si="48"/>
        <v>16</v>
      </c>
      <c r="D957" s="152">
        <v>16</v>
      </c>
      <c r="E957" s="152">
        <v>16</v>
      </c>
      <c r="F957" s="152"/>
      <c r="G957" s="152"/>
      <c r="H957" s="152">
        <f t="shared" si="49"/>
        <v>0</v>
      </c>
      <c r="I957" s="152"/>
      <c r="J957" s="152"/>
      <c r="K957" s="152"/>
      <c r="L957" s="152"/>
      <c r="M957" s="152"/>
    </row>
    <row r="958" ht="15" hidden="1" outlineLevel="2" spans="1:13">
      <c r="A958" s="143" t="s">
        <v>1597</v>
      </c>
      <c r="B958" s="149" t="s">
        <v>2646</v>
      </c>
      <c r="C958" s="150">
        <f t="shared" si="48"/>
        <v>290</v>
      </c>
      <c r="D958" s="150">
        <v>290</v>
      </c>
      <c r="E958" s="150">
        <v>290</v>
      </c>
      <c r="F958" s="150"/>
      <c r="G958" s="150"/>
      <c r="H958" s="150">
        <f t="shared" si="49"/>
        <v>0</v>
      </c>
      <c r="I958" s="150"/>
      <c r="J958" s="150"/>
      <c r="K958" s="150"/>
      <c r="L958" s="150"/>
      <c r="M958" s="150"/>
    </row>
    <row r="959" ht="15" hidden="1" outlineLevel="3" spans="1:13">
      <c r="A959" s="157"/>
      <c r="B959" s="151" t="s">
        <v>2641</v>
      </c>
      <c r="C959" s="152">
        <f t="shared" si="48"/>
        <v>200</v>
      </c>
      <c r="D959" s="152">
        <v>200</v>
      </c>
      <c r="E959" s="152">
        <v>200</v>
      </c>
      <c r="F959" s="152"/>
      <c r="G959" s="152"/>
      <c r="H959" s="152">
        <f t="shared" si="49"/>
        <v>0</v>
      </c>
      <c r="I959" s="152"/>
      <c r="J959" s="152"/>
      <c r="K959" s="152"/>
      <c r="L959" s="152"/>
      <c r="M959" s="152"/>
    </row>
    <row r="960" ht="15" hidden="1" outlineLevel="3" spans="1:13">
      <c r="A960" s="157"/>
      <c r="B960" s="151" t="s">
        <v>2647</v>
      </c>
      <c r="C960" s="152">
        <f t="shared" si="48"/>
        <v>10</v>
      </c>
      <c r="D960" s="152">
        <v>10</v>
      </c>
      <c r="E960" s="152">
        <v>10</v>
      </c>
      <c r="F960" s="152"/>
      <c r="G960" s="152"/>
      <c r="H960" s="152">
        <f t="shared" si="49"/>
        <v>0</v>
      </c>
      <c r="I960" s="152"/>
      <c r="J960" s="152"/>
      <c r="K960" s="152"/>
      <c r="L960" s="152"/>
      <c r="M960" s="152"/>
    </row>
    <row r="961" ht="15" hidden="1" outlineLevel="3" spans="1:13">
      <c r="A961" s="157"/>
      <c r="B961" s="151" t="s">
        <v>2581</v>
      </c>
      <c r="C961" s="152">
        <f t="shared" si="48"/>
        <v>60</v>
      </c>
      <c r="D961" s="152">
        <v>60</v>
      </c>
      <c r="E961" s="152">
        <v>60</v>
      </c>
      <c r="F961" s="152"/>
      <c r="G961" s="152"/>
      <c r="H961" s="152">
        <f t="shared" si="49"/>
        <v>0</v>
      </c>
      <c r="I961" s="152"/>
      <c r="J961" s="152"/>
      <c r="K961" s="152"/>
      <c r="L961" s="152"/>
      <c r="M961" s="152"/>
    </row>
    <row r="962" ht="15" hidden="1" outlineLevel="3" spans="1:13">
      <c r="A962" s="157"/>
      <c r="B962" s="151" t="s">
        <v>2648</v>
      </c>
      <c r="C962" s="152">
        <f t="shared" si="48"/>
        <v>20</v>
      </c>
      <c r="D962" s="152">
        <v>20</v>
      </c>
      <c r="E962" s="152">
        <v>20</v>
      </c>
      <c r="F962" s="152"/>
      <c r="G962" s="152"/>
      <c r="H962" s="152">
        <f t="shared" si="49"/>
        <v>0</v>
      </c>
      <c r="I962" s="152"/>
      <c r="J962" s="152"/>
      <c r="K962" s="152"/>
      <c r="L962" s="152"/>
      <c r="M962" s="152"/>
    </row>
    <row r="963" s="132" customFormat="1" ht="17.45" hidden="1" customHeight="1" outlineLevel="1" spans="1:13">
      <c r="A963" s="143"/>
      <c r="B963" s="149" t="s">
        <v>1601</v>
      </c>
      <c r="C963" s="150">
        <f t="shared" ref="C963:M963" si="50">SUMIF($A$6:$A$2010,"808???",C6:C2010)</f>
        <v>8125.55</v>
      </c>
      <c r="D963" s="150">
        <f t="shared" si="50"/>
        <v>8125.55</v>
      </c>
      <c r="E963" s="150">
        <f t="shared" si="50"/>
        <v>5755.55</v>
      </c>
      <c r="F963" s="150">
        <f t="shared" si="50"/>
        <v>2370</v>
      </c>
      <c r="G963" s="150">
        <f t="shared" si="50"/>
        <v>0</v>
      </c>
      <c r="H963" s="150">
        <f t="shared" si="50"/>
        <v>0</v>
      </c>
      <c r="I963" s="150">
        <f t="shared" si="50"/>
        <v>0</v>
      </c>
      <c r="J963" s="150">
        <f t="shared" si="50"/>
        <v>0</v>
      </c>
      <c r="K963" s="150">
        <f t="shared" si="50"/>
        <v>0</v>
      </c>
      <c r="L963" s="150">
        <f t="shared" si="50"/>
        <v>0</v>
      </c>
      <c r="M963" s="150">
        <f t="shared" si="50"/>
        <v>0</v>
      </c>
    </row>
    <row r="964" ht="15" hidden="1" outlineLevel="2" collapsed="1" spans="1:13">
      <c r="A964" s="143" t="s">
        <v>1602</v>
      </c>
      <c r="B964" s="149" t="s">
        <v>2649</v>
      </c>
      <c r="C964" s="150">
        <f t="shared" si="48"/>
        <v>8085.75</v>
      </c>
      <c r="D964" s="150">
        <v>8085.75</v>
      </c>
      <c r="E964" s="150">
        <v>5715.75</v>
      </c>
      <c r="F964" s="150">
        <v>2370</v>
      </c>
      <c r="G964" s="150"/>
      <c r="H964" s="150">
        <f t="shared" si="49"/>
        <v>0</v>
      </c>
      <c r="I964" s="150"/>
      <c r="J964" s="150"/>
      <c r="K964" s="150"/>
      <c r="L964" s="150"/>
      <c r="M964" s="150"/>
    </row>
    <row r="965" ht="15" hidden="1" outlineLevel="3" spans="1:13">
      <c r="A965" s="157"/>
      <c r="B965" s="151" t="s">
        <v>2650</v>
      </c>
      <c r="C965" s="152">
        <f t="shared" si="48"/>
        <v>3.5</v>
      </c>
      <c r="D965" s="152">
        <v>3.5</v>
      </c>
      <c r="E965" s="152">
        <v>3.5</v>
      </c>
      <c r="F965" s="152"/>
      <c r="G965" s="152"/>
      <c r="H965" s="152">
        <f t="shared" si="49"/>
        <v>0</v>
      </c>
      <c r="I965" s="152"/>
      <c r="J965" s="152"/>
      <c r="K965" s="152"/>
      <c r="L965" s="152"/>
      <c r="M965" s="152"/>
    </row>
    <row r="966" ht="15" hidden="1" outlineLevel="3" spans="1:13">
      <c r="A966" s="157"/>
      <c r="B966" s="151" t="s">
        <v>2651</v>
      </c>
      <c r="C966" s="152">
        <f t="shared" si="48"/>
        <v>130</v>
      </c>
      <c r="D966" s="152">
        <v>130</v>
      </c>
      <c r="E966" s="152">
        <v>130</v>
      </c>
      <c r="F966" s="152"/>
      <c r="G966" s="152"/>
      <c r="H966" s="152">
        <f t="shared" si="49"/>
        <v>0</v>
      </c>
      <c r="I966" s="152"/>
      <c r="J966" s="152"/>
      <c r="K966" s="152"/>
      <c r="L966" s="152"/>
      <c r="M966" s="152"/>
    </row>
    <row r="967" ht="15" hidden="1" outlineLevel="3" spans="1:13">
      <c r="A967" s="157"/>
      <c r="B967" s="151" t="s">
        <v>2652</v>
      </c>
      <c r="C967" s="152">
        <f t="shared" si="48"/>
        <v>50</v>
      </c>
      <c r="D967" s="152">
        <v>50</v>
      </c>
      <c r="E967" s="152">
        <v>50</v>
      </c>
      <c r="F967" s="152"/>
      <c r="G967" s="152"/>
      <c r="H967" s="152">
        <f t="shared" si="49"/>
        <v>0</v>
      </c>
      <c r="I967" s="152"/>
      <c r="J967" s="152"/>
      <c r="K967" s="152"/>
      <c r="L967" s="152"/>
      <c r="M967" s="152"/>
    </row>
    <row r="968" ht="15" hidden="1" outlineLevel="3" spans="1:13">
      <c r="A968" s="157"/>
      <c r="B968" s="151" t="s">
        <v>2653</v>
      </c>
      <c r="C968" s="152">
        <f t="shared" si="48"/>
        <v>50</v>
      </c>
      <c r="D968" s="152">
        <v>50</v>
      </c>
      <c r="E968" s="152">
        <v>50</v>
      </c>
      <c r="F968" s="152"/>
      <c r="G968" s="152"/>
      <c r="H968" s="152">
        <f t="shared" si="49"/>
        <v>0</v>
      </c>
      <c r="I968" s="152"/>
      <c r="J968" s="152"/>
      <c r="K968" s="152"/>
      <c r="L968" s="152"/>
      <c r="M968" s="152"/>
    </row>
    <row r="969" ht="15" hidden="1" outlineLevel="3" spans="1:13">
      <c r="A969" s="157"/>
      <c r="B969" s="151" t="s">
        <v>2654</v>
      </c>
      <c r="C969" s="152">
        <f t="shared" si="48"/>
        <v>800</v>
      </c>
      <c r="D969" s="152">
        <v>800</v>
      </c>
      <c r="E969" s="152">
        <v>800</v>
      </c>
      <c r="F969" s="152"/>
      <c r="G969" s="152"/>
      <c r="H969" s="152">
        <f t="shared" si="49"/>
        <v>0</v>
      </c>
      <c r="I969" s="152"/>
      <c r="J969" s="152"/>
      <c r="K969" s="152"/>
      <c r="L969" s="152"/>
      <c r="M969" s="152"/>
    </row>
    <row r="970" ht="15" hidden="1" outlineLevel="3" spans="1:13">
      <c r="A970" s="157"/>
      <c r="B970" s="151" t="s">
        <v>2655</v>
      </c>
      <c r="C970" s="152">
        <f t="shared" si="48"/>
        <v>20</v>
      </c>
      <c r="D970" s="152">
        <v>20</v>
      </c>
      <c r="E970" s="152">
        <v>20</v>
      </c>
      <c r="F970" s="152"/>
      <c r="G970" s="152"/>
      <c r="H970" s="152">
        <f t="shared" si="49"/>
        <v>0</v>
      </c>
      <c r="I970" s="152"/>
      <c r="J970" s="152"/>
      <c r="K970" s="152"/>
      <c r="L970" s="152"/>
      <c r="M970" s="152"/>
    </row>
    <row r="971" ht="15" hidden="1" outlineLevel="3" spans="1:13">
      <c r="A971" s="157"/>
      <c r="B971" s="151" t="s">
        <v>2656</v>
      </c>
      <c r="C971" s="152">
        <f t="shared" si="48"/>
        <v>30</v>
      </c>
      <c r="D971" s="152">
        <v>30</v>
      </c>
      <c r="E971" s="152">
        <v>30</v>
      </c>
      <c r="F971" s="152"/>
      <c r="G971" s="152"/>
      <c r="H971" s="152">
        <f t="shared" si="49"/>
        <v>0</v>
      </c>
      <c r="I971" s="152"/>
      <c r="J971" s="152"/>
      <c r="K971" s="152"/>
      <c r="L971" s="152"/>
      <c r="M971" s="152"/>
    </row>
    <row r="972" ht="15" hidden="1" outlineLevel="3" spans="1:13">
      <c r="A972" s="157"/>
      <c r="B972" s="151" t="s">
        <v>2657</v>
      </c>
      <c r="C972" s="152">
        <f t="shared" si="48"/>
        <v>12</v>
      </c>
      <c r="D972" s="152">
        <v>12</v>
      </c>
      <c r="E972" s="152">
        <v>12</v>
      </c>
      <c r="F972" s="152"/>
      <c r="G972" s="152"/>
      <c r="H972" s="152">
        <f t="shared" si="49"/>
        <v>0</v>
      </c>
      <c r="I972" s="152"/>
      <c r="J972" s="152"/>
      <c r="K972" s="152"/>
      <c r="L972" s="152"/>
      <c r="M972" s="152"/>
    </row>
    <row r="973" ht="15" hidden="1" outlineLevel="3" spans="1:13">
      <c r="A973" s="157"/>
      <c r="B973" s="151" t="s">
        <v>2658</v>
      </c>
      <c r="C973" s="152">
        <f t="shared" si="48"/>
        <v>15</v>
      </c>
      <c r="D973" s="152">
        <v>15</v>
      </c>
      <c r="E973" s="152">
        <v>15</v>
      </c>
      <c r="F973" s="152"/>
      <c r="G973" s="152"/>
      <c r="H973" s="152">
        <f t="shared" si="49"/>
        <v>0</v>
      </c>
      <c r="I973" s="152"/>
      <c r="J973" s="152"/>
      <c r="K973" s="152"/>
      <c r="L973" s="152"/>
      <c r="M973" s="152"/>
    </row>
    <row r="974" ht="15" hidden="1" outlineLevel="3" spans="1:13">
      <c r="A974" s="157"/>
      <c r="B974" s="151" t="s">
        <v>2659</v>
      </c>
      <c r="C974" s="152">
        <f t="shared" si="48"/>
        <v>12</v>
      </c>
      <c r="D974" s="152">
        <v>12</v>
      </c>
      <c r="E974" s="152">
        <v>12</v>
      </c>
      <c r="F974" s="152"/>
      <c r="G974" s="152"/>
      <c r="H974" s="152">
        <f t="shared" si="49"/>
        <v>0</v>
      </c>
      <c r="I974" s="152"/>
      <c r="J974" s="152"/>
      <c r="K974" s="152"/>
      <c r="L974" s="152"/>
      <c r="M974" s="152"/>
    </row>
    <row r="975" ht="15" hidden="1" outlineLevel="3" spans="1:13">
      <c r="A975" s="157"/>
      <c r="B975" s="151" t="s">
        <v>2660</v>
      </c>
      <c r="C975" s="152">
        <f t="shared" si="48"/>
        <v>10.5</v>
      </c>
      <c r="D975" s="152">
        <v>10.5</v>
      </c>
      <c r="E975" s="152">
        <v>10.5</v>
      </c>
      <c r="F975" s="152"/>
      <c r="G975" s="152"/>
      <c r="H975" s="152">
        <f t="shared" si="49"/>
        <v>0</v>
      </c>
      <c r="I975" s="152"/>
      <c r="J975" s="152"/>
      <c r="K975" s="152"/>
      <c r="L975" s="152"/>
      <c r="M975" s="152"/>
    </row>
    <row r="976" ht="15" hidden="1" outlineLevel="3" spans="1:13">
      <c r="A976" s="157"/>
      <c r="B976" s="151" t="s">
        <v>2661</v>
      </c>
      <c r="C976" s="152">
        <f t="shared" si="48"/>
        <v>60</v>
      </c>
      <c r="D976" s="152">
        <v>60</v>
      </c>
      <c r="E976" s="152">
        <v>60</v>
      </c>
      <c r="F976" s="152"/>
      <c r="G976" s="152"/>
      <c r="H976" s="152">
        <f t="shared" si="49"/>
        <v>0</v>
      </c>
      <c r="I976" s="152"/>
      <c r="J976" s="152"/>
      <c r="K976" s="152"/>
      <c r="L976" s="152"/>
      <c r="M976" s="152"/>
    </row>
    <row r="977" ht="15" hidden="1" outlineLevel="3" spans="1:13">
      <c r="A977" s="157"/>
      <c r="B977" s="151" t="s">
        <v>2662</v>
      </c>
      <c r="C977" s="152">
        <f t="shared" si="48"/>
        <v>100</v>
      </c>
      <c r="D977" s="152">
        <v>100</v>
      </c>
      <c r="E977" s="152">
        <v>100</v>
      </c>
      <c r="F977" s="152"/>
      <c r="G977" s="152"/>
      <c r="H977" s="152">
        <f t="shared" si="49"/>
        <v>0</v>
      </c>
      <c r="I977" s="152"/>
      <c r="J977" s="152"/>
      <c r="K977" s="152"/>
      <c r="L977" s="152"/>
      <c r="M977" s="152"/>
    </row>
    <row r="978" ht="15" hidden="1" outlineLevel="3" spans="1:13">
      <c r="A978" s="157"/>
      <c r="B978" s="151" t="s">
        <v>2663</v>
      </c>
      <c r="C978" s="152">
        <f t="shared" si="48"/>
        <v>94.6</v>
      </c>
      <c r="D978" s="152">
        <v>94.6</v>
      </c>
      <c r="E978" s="152"/>
      <c r="F978" s="152">
        <v>94.6</v>
      </c>
      <c r="G978" s="152"/>
      <c r="H978" s="152">
        <f t="shared" si="49"/>
        <v>0</v>
      </c>
      <c r="I978" s="152"/>
      <c r="J978" s="152"/>
      <c r="K978" s="152"/>
      <c r="L978" s="152"/>
      <c r="M978" s="152"/>
    </row>
    <row r="979" ht="15" hidden="1" outlineLevel="3" spans="1:13">
      <c r="A979" s="157"/>
      <c r="B979" s="151" t="s">
        <v>2664</v>
      </c>
      <c r="C979" s="152">
        <f t="shared" si="48"/>
        <v>63.406</v>
      </c>
      <c r="D979" s="152">
        <v>63.406</v>
      </c>
      <c r="E979" s="152">
        <v>63.406</v>
      </c>
      <c r="F979" s="152"/>
      <c r="G979" s="152"/>
      <c r="H979" s="152">
        <f t="shared" si="49"/>
        <v>0</v>
      </c>
      <c r="I979" s="152"/>
      <c r="J979" s="152"/>
      <c r="K979" s="152"/>
      <c r="L979" s="152"/>
      <c r="M979" s="152"/>
    </row>
    <row r="980" ht="15" hidden="1" outlineLevel="3" spans="1:13">
      <c r="A980" s="157"/>
      <c r="B980" s="151" t="s">
        <v>2665</v>
      </c>
      <c r="C980" s="152">
        <f t="shared" si="48"/>
        <v>800</v>
      </c>
      <c r="D980" s="152">
        <v>800</v>
      </c>
      <c r="E980" s="152">
        <v>800</v>
      </c>
      <c r="F980" s="152"/>
      <c r="G980" s="152"/>
      <c r="H980" s="152">
        <f t="shared" si="49"/>
        <v>0</v>
      </c>
      <c r="I980" s="152"/>
      <c r="J980" s="152"/>
      <c r="K980" s="152"/>
      <c r="L980" s="152"/>
      <c r="M980" s="152"/>
    </row>
    <row r="981" ht="15" hidden="1" outlineLevel="3" spans="1:13">
      <c r="A981" s="157"/>
      <c r="B981" s="151" t="s">
        <v>2666</v>
      </c>
      <c r="C981" s="152">
        <f t="shared" si="48"/>
        <v>150</v>
      </c>
      <c r="D981" s="152">
        <v>150</v>
      </c>
      <c r="E981" s="152">
        <v>150</v>
      </c>
      <c r="F981" s="152"/>
      <c r="G981" s="152"/>
      <c r="H981" s="152">
        <f t="shared" si="49"/>
        <v>0</v>
      </c>
      <c r="I981" s="152"/>
      <c r="J981" s="152"/>
      <c r="K981" s="152"/>
      <c r="L981" s="152"/>
      <c r="M981" s="152"/>
    </row>
    <row r="982" ht="15" hidden="1" outlineLevel="3" spans="1:13">
      <c r="A982" s="157"/>
      <c r="B982" s="151" t="s">
        <v>2667</v>
      </c>
      <c r="C982" s="152">
        <f t="shared" si="48"/>
        <v>520</v>
      </c>
      <c r="D982" s="152">
        <v>520</v>
      </c>
      <c r="E982" s="152">
        <v>416.4</v>
      </c>
      <c r="F982" s="152">
        <v>103.6</v>
      </c>
      <c r="G982" s="152"/>
      <c r="H982" s="152">
        <f t="shared" si="49"/>
        <v>0</v>
      </c>
      <c r="I982" s="152"/>
      <c r="J982" s="152"/>
      <c r="K982" s="152"/>
      <c r="L982" s="152"/>
      <c r="M982" s="152"/>
    </row>
    <row r="983" ht="15" hidden="1" outlineLevel="3" spans="1:13">
      <c r="A983" s="157"/>
      <c r="B983" s="151" t="s">
        <v>2668</v>
      </c>
      <c r="C983" s="152">
        <f t="shared" si="48"/>
        <v>400</v>
      </c>
      <c r="D983" s="152">
        <v>400</v>
      </c>
      <c r="E983" s="152">
        <v>400</v>
      </c>
      <c r="F983" s="152"/>
      <c r="G983" s="152"/>
      <c r="H983" s="152">
        <f t="shared" si="49"/>
        <v>0</v>
      </c>
      <c r="I983" s="152"/>
      <c r="J983" s="152"/>
      <c r="K983" s="152"/>
      <c r="L983" s="152"/>
      <c r="M983" s="152"/>
    </row>
    <row r="984" ht="15" hidden="1" outlineLevel="3" spans="1:13">
      <c r="A984" s="157"/>
      <c r="B984" s="151" t="s">
        <v>2669</v>
      </c>
      <c r="C984" s="152">
        <f t="shared" si="48"/>
        <v>50</v>
      </c>
      <c r="D984" s="152">
        <v>50</v>
      </c>
      <c r="E984" s="152">
        <v>50</v>
      </c>
      <c r="F984" s="152"/>
      <c r="G984" s="152"/>
      <c r="H984" s="152">
        <f t="shared" si="49"/>
        <v>0</v>
      </c>
      <c r="I984" s="152"/>
      <c r="J984" s="152"/>
      <c r="K984" s="152"/>
      <c r="L984" s="152"/>
      <c r="M984" s="152"/>
    </row>
    <row r="985" ht="15" hidden="1" outlineLevel="3" spans="1:13">
      <c r="A985" s="157"/>
      <c r="B985" s="151" t="s">
        <v>2670</v>
      </c>
      <c r="C985" s="152">
        <f t="shared" si="48"/>
        <v>598.473</v>
      </c>
      <c r="D985" s="152">
        <v>598.473</v>
      </c>
      <c r="E985" s="152">
        <v>596.673</v>
      </c>
      <c r="F985" s="152">
        <v>1.8</v>
      </c>
      <c r="G985" s="152"/>
      <c r="H985" s="152">
        <f t="shared" si="49"/>
        <v>0</v>
      </c>
      <c r="I985" s="152"/>
      <c r="J985" s="152"/>
      <c r="K985" s="152"/>
      <c r="L985" s="152"/>
      <c r="M985" s="152"/>
    </row>
    <row r="986" ht="15" hidden="1" outlineLevel="3" spans="1:13">
      <c r="A986" s="157"/>
      <c r="B986" s="151" t="s">
        <v>2671</v>
      </c>
      <c r="C986" s="152">
        <f t="shared" ref="C986:C1050" si="51">H986+G986+D986</f>
        <v>40</v>
      </c>
      <c r="D986" s="152">
        <v>40</v>
      </c>
      <c r="E986" s="152">
        <v>40</v>
      </c>
      <c r="F986" s="152"/>
      <c r="G986" s="152"/>
      <c r="H986" s="152">
        <f t="shared" ref="H986:H1050" si="52">SUM(I986:M986)</f>
        <v>0</v>
      </c>
      <c r="I986" s="152"/>
      <c r="J986" s="152"/>
      <c r="K986" s="152"/>
      <c r="L986" s="152"/>
      <c r="M986" s="152"/>
    </row>
    <row r="987" ht="15" hidden="1" outlineLevel="3" spans="1:13">
      <c r="A987" s="157"/>
      <c r="B987" s="151" t="s">
        <v>2672</v>
      </c>
      <c r="C987" s="152">
        <f t="shared" si="51"/>
        <v>440</v>
      </c>
      <c r="D987" s="152">
        <v>440</v>
      </c>
      <c r="E987" s="152">
        <v>440</v>
      </c>
      <c r="F987" s="152"/>
      <c r="G987" s="152"/>
      <c r="H987" s="152">
        <f t="shared" si="52"/>
        <v>0</v>
      </c>
      <c r="I987" s="152"/>
      <c r="J987" s="152"/>
      <c r="K987" s="152"/>
      <c r="L987" s="152"/>
      <c r="M987" s="152"/>
    </row>
    <row r="988" ht="15" hidden="1" outlineLevel="3" spans="1:13">
      <c r="A988" s="157"/>
      <c r="B988" s="151" t="s">
        <v>2673</v>
      </c>
      <c r="C988" s="152">
        <f t="shared" si="51"/>
        <v>45.6</v>
      </c>
      <c r="D988" s="152">
        <v>45.6</v>
      </c>
      <c r="E988" s="152">
        <v>45.6</v>
      </c>
      <c r="F988" s="152"/>
      <c r="G988" s="152"/>
      <c r="H988" s="152">
        <f t="shared" si="52"/>
        <v>0</v>
      </c>
      <c r="I988" s="152"/>
      <c r="J988" s="152"/>
      <c r="K988" s="152"/>
      <c r="L988" s="152"/>
      <c r="M988" s="152"/>
    </row>
    <row r="989" ht="15" hidden="1" outlineLevel="3" spans="1:13">
      <c r="A989" s="157"/>
      <c r="B989" s="151" t="s">
        <v>2674</v>
      </c>
      <c r="C989" s="152">
        <f t="shared" si="51"/>
        <v>6.751</v>
      </c>
      <c r="D989" s="152">
        <v>6.751</v>
      </c>
      <c r="E989" s="152">
        <v>6.751</v>
      </c>
      <c r="F989" s="152"/>
      <c r="G989" s="152"/>
      <c r="H989" s="152">
        <f t="shared" si="52"/>
        <v>0</v>
      </c>
      <c r="I989" s="152"/>
      <c r="J989" s="152"/>
      <c r="K989" s="152"/>
      <c r="L989" s="152"/>
      <c r="M989" s="152"/>
    </row>
    <row r="990" ht="15" hidden="1" outlineLevel="3" spans="1:13">
      <c r="A990" s="157"/>
      <c r="B990" s="151" t="s">
        <v>2675</v>
      </c>
      <c r="C990" s="152">
        <f t="shared" si="51"/>
        <v>10</v>
      </c>
      <c r="D990" s="152">
        <v>10</v>
      </c>
      <c r="E990" s="152">
        <v>10</v>
      </c>
      <c r="F990" s="152"/>
      <c r="G990" s="152"/>
      <c r="H990" s="152">
        <f t="shared" si="52"/>
        <v>0</v>
      </c>
      <c r="I990" s="152"/>
      <c r="J990" s="152"/>
      <c r="K990" s="152"/>
      <c r="L990" s="152"/>
      <c r="M990" s="152"/>
    </row>
    <row r="991" ht="15" hidden="1" outlineLevel="3" spans="1:13">
      <c r="A991" s="157"/>
      <c r="B991" s="151" t="s">
        <v>2676</v>
      </c>
      <c r="C991" s="152">
        <f t="shared" si="51"/>
        <v>82</v>
      </c>
      <c r="D991" s="152">
        <v>82</v>
      </c>
      <c r="E991" s="152">
        <v>82</v>
      </c>
      <c r="F991" s="152"/>
      <c r="G991" s="152"/>
      <c r="H991" s="152">
        <f t="shared" si="52"/>
        <v>0</v>
      </c>
      <c r="I991" s="152"/>
      <c r="J991" s="152"/>
      <c r="K991" s="152"/>
      <c r="L991" s="152"/>
      <c r="M991" s="152"/>
    </row>
    <row r="992" ht="15" hidden="1" outlineLevel="3" spans="1:13">
      <c r="A992" s="157"/>
      <c r="B992" s="151" t="s">
        <v>2677</v>
      </c>
      <c r="C992" s="152">
        <f t="shared" si="51"/>
        <v>87.98</v>
      </c>
      <c r="D992" s="152">
        <v>87.98</v>
      </c>
      <c r="E992" s="152">
        <v>87.98</v>
      </c>
      <c r="F992" s="152"/>
      <c r="G992" s="152"/>
      <c r="H992" s="152">
        <f t="shared" si="52"/>
        <v>0</v>
      </c>
      <c r="I992" s="152"/>
      <c r="J992" s="152"/>
      <c r="K992" s="152"/>
      <c r="L992" s="152"/>
      <c r="M992" s="152"/>
    </row>
    <row r="993" ht="15" hidden="1" outlineLevel="3" spans="1:13">
      <c r="A993" s="157"/>
      <c r="B993" s="151" t="s">
        <v>2678</v>
      </c>
      <c r="C993" s="152">
        <f t="shared" si="51"/>
        <v>279.26</v>
      </c>
      <c r="D993" s="152">
        <v>279.26</v>
      </c>
      <c r="E993" s="152">
        <v>279.26</v>
      </c>
      <c r="F993" s="152"/>
      <c r="G993" s="152"/>
      <c r="H993" s="152">
        <f t="shared" si="52"/>
        <v>0</v>
      </c>
      <c r="I993" s="152"/>
      <c r="J993" s="152"/>
      <c r="K993" s="152"/>
      <c r="L993" s="152"/>
      <c r="M993" s="152"/>
    </row>
    <row r="994" ht="15" hidden="1" outlineLevel="3" spans="1:13">
      <c r="A994" s="157"/>
      <c r="B994" s="151" t="s">
        <v>2679</v>
      </c>
      <c r="C994" s="152">
        <f t="shared" si="51"/>
        <v>73</v>
      </c>
      <c r="D994" s="152">
        <v>73</v>
      </c>
      <c r="E994" s="152">
        <v>73</v>
      </c>
      <c r="F994" s="152"/>
      <c r="G994" s="152"/>
      <c r="H994" s="152">
        <f t="shared" si="52"/>
        <v>0</v>
      </c>
      <c r="I994" s="152"/>
      <c r="J994" s="152"/>
      <c r="K994" s="152"/>
      <c r="L994" s="152"/>
      <c r="M994" s="152"/>
    </row>
    <row r="995" ht="15" hidden="1" outlineLevel="3" spans="1:13">
      <c r="A995" s="157"/>
      <c r="B995" s="151" t="s">
        <v>2680</v>
      </c>
      <c r="C995" s="152">
        <f t="shared" si="51"/>
        <v>95</v>
      </c>
      <c r="D995" s="152">
        <v>95</v>
      </c>
      <c r="E995" s="152">
        <v>95</v>
      </c>
      <c r="F995" s="152"/>
      <c r="G995" s="152"/>
      <c r="H995" s="152">
        <f t="shared" si="52"/>
        <v>0</v>
      </c>
      <c r="I995" s="152"/>
      <c r="J995" s="152"/>
      <c r="K995" s="152"/>
      <c r="L995" s="152"/>
      <c r="M995" s="152"/>
    </row>
    <row r="996" ht="15" hidden="1" outlineLevel="3" spans="1:13">
      <c r="A996" s="157"/>
      <c r="B996" s="151" t="s">
        <v>2681</v>
      </c>
      <c r="C996" s="152">
        <f t="shared" si="51"/>
        <v>3.5</v>
      </c>
      <c r="D996" s="152">
        <v>3.5</v>
      </c>
      <c r="E996" s="152">
        <v>3.5</v>
      </c>
      <c r="F996" s="152"/>
      <c r="G996" s="152"/>
      <c r="H996" s="152">
        <f t="shared" si="52"/>
        <v>0</v>
      </c>
      <c r="I996" s="152"/>
      <c r="J996" s="152"/>
      <c r="K996" s="152"/>
      <c r="L996" s="152"/>
      <c r="M996" s="152"/>
    </row>
    <row r="997" ht="15" hidden="1" outlineLevel="3" spans="1:13">
      <c r="A997" s="157"/>
      <c r="B997" s="151" t="s">
        <v>2682</v>
      </c>
      <c r="C997" s="152">
        <f t="shared" si="51"/>
        <v>20</v>
      </c>
      <c r="D997" s="152">
        <v>20</v>
      </c>
      <c r="E997" s="152">
        <v>20</v>
      </c>
      <c r="F997" s="152"/>
      <c r="G997" s="152"/>
      <c r="H997" s="152">
        <f t="shared" si="52"/>
        <v>0</v>
      </c>
      <c r="I997" s="152"/>
      <c r="J997" s="152"/>
      <c r="K997" s="152"/>
      <c r="L997" s="152"/>
      <c r="M997" s="152"/>
    </row>
    <row r="998" ht="15" hidden="1" outlineLevel="3" spans="1:13">
      <c r="A998" s="157"/>
      <c r="B998" s="151" t="s">
        <v>2683</v>
      </c>
      <c r="C998" s="152">
        <f t="shared" si="51"/>
        <v>2170</v>
      </c>
      <c r="D998" s="152">
        <v>2170</v>
      </c>
      <c r="E998" s="152"/>
      <c r="F998" s="152">
        <v>2170</v>
      </c>
      <c r="G998" s="152"/>
      <c r="H998" s="152">
        <f t="shared" si="52"/>
        <v>0</v>
      </c>
      <c r="I998" s="152"/>
      <c r="J998" s="152"/>
      <c r="K998" s="152"/>
      <c r="L998" s="152"/>
      <c r="M998" s="152"/>
    </row>
    <row r="999" ht="15" hidden="1" outlineLevel="3" spans="1:13">
      <c r="A999" s="157"/>
      <c r="B999" s="151" t="s">
        <v>1884</v>
      </c>
      <c r="C999" s="152">
        <f t="shared" si="51"/>
        <v>5</v>
      </c>
      <c r="D999" s="152">
        <v>5</v>
      </c>
      <c r="E999" s="152">
        <v>5</v>
      </c>
      <c r="F999" s="152"/>
      <c r="G999" s="152"/>
      <c r="H999" s="152">
        <f t="shared" si="52"/>
        <v>0</v>
      </c>
      <c r="I999" s="152"/>
      <c r="J999" s="152"/>
      <c r="K999" s="152"/>
      <c r="L999" s="152"/>
      <c r="M999" s="152"/>
    </row>
    <row r="1000" ht="15" hidden="1" outlineLevel="3" spans="1:13">
      <c r="A1000" s="157"/>
      <c r="B1000" s="151" t="s">
        <v>2684</v>
      </c>
      <c r="C1000" s="152">
        <f t="shared" si="51"/>
        <v>690</v>
      </c>
      <c r="D1000" s="152">
        <v>690</v>
      </c>
      <c r="E1000" s="152">
        <v>690</v>
      </c>
      <c r="F1000" s="152"/>
      <c r="G1000" s="152"/>
      <c r="H1000" s="152">
        <f t="shared" si="52"/>
        <v>0</v>
      </c>
      <c r="I1000" s="152"/>
      <c r="J1000" s="152"/>
      <c r="K1000" s="152"/>
      <c r="L1000" s="152"/>
      <c r="M1000" s="152"/>
    </row>
    <row r="1001" ht="15" hidden="1" outlineLevel="3" spans="1:13">
      <c r="A1001" s="157"/>
      <c r="B1001" s="151" t="s">
        <v>2685</v>
      </c>
      <c r="C1001" s="152">
        <f t="shared" si="51"/>
        <v>5.4</v>
      </c>
      <c r="D1001" s="152">
        <v>5.4</v>
      </c>
      <c r="E1001" s="152">
        <v>5.4</v>
      </c>
      <c r="F1001" s="152"/>
      <c r="G1001" s="152"/>
      <c r="H1001" s="152">
        <f t="shared" si="52"/>
        <v>0</v>
      </c>
      <c r="I1001" s="152"/>
      <c r="J1001" s="152"/>
      <c r="K1001" s="152"/>
      <c r="L1001" s="152"/>
      <c r="M1001" s="152"/>
    </row>
    <row r="1002" ht="15" hidden="1" outlineLevel="3" spans="1:13">
      <c r="A1002" s="157"/>
      <c r="B1002" s="151" t="s">
        <v>2686</v>
      </c>
      <c r="C1002" s="152">
        <f t="shared" si="51"/>
        <v>44.78</v>
      </c>
      <c r="D1002" s="152">
        <v>44.78</v>
      </c>
      <c r="E1002" s="152">
        <v>44.78</v>
      </c>
      <c r="F1002" s="152"/>
      <c r="G1002" s="152"/>
      <c r="H1002" s="152">
        <f t="shared" si="52"/>
        <v>0</v>
      </c>
      <c r="I1002" s="152"/>
      <c r="J1002" s="152"/>
      <c r="K1002" s="152"/>
      <c r="L1002" s="152"/>
      <c r="M1002" s="152"/>
    </row>
    <row r="1003" ht="15" hidden="1" outlineLevel="3" spans="1:13">
      <c r="A1003" s="157"/>
      <c r="B1003" s="151" t="s">
        <v>2687</v>
      </c>
      <c r="C1003" s="152">
        <f t="shared" si="51"/>
        <v>18</v>
      </c>
      <c r="D1003" s="152">
        <v>18</v>
      </c>
      <c r="E1003" s="152">
        <v>18</v>
      </c>
      <c r="F1003" s="152"/>
      <c r="G1003" s="152"/>
      <c r="H1003" s="152">
        <f t="shared" si="52"/>
        <v>0</v>
      </c>
      <c r="I1003" s="152"/>
      <c r="J1003" s="152"/>
      <c r="K1003" s="152"/>
      <c r="L1003" s="152"/>
      <c r="M1003" s="152"/>
    </row>
    <row r="1004" ht="15" hidden="1" outlineLevel="2" spans="1:13">
      <c r="A1004" s="143" t="s">
        <v>1604</v>
      </c>
      <c r="B1004" s="149" t="s">
        <v>2688</v>
      </c>
      <c r="C1004" s="150">
        <f t="shared" si="51"/>
        <v>39.8</v>
      </c>
      <c r="D1004" s="150">
        <v>39.8</v>
      </c>
      <c r="E1004" s="150">
        <v>39.8</v>
      </c>
      <c r="F1004" s="150"/>
      <c r="G1004" s="150"/>
      <c r="H1004" s="150">
        <f t="shared" si="52"/>
        <v>0</v>
      </c>
      <c r="I1004" s="150"/>
      <c r="J1004" s="150"/>
      <c r="K1004" s="150"/>
      <c r="L1004" s="150"/>
      <c r="M1004" s="150"/>
    </row>
    <row r="1005" ht="15" hidden="1" outlineLevel="3" spans="1:13">
      <c r="A1005" s="157"/>
      <c r="B1005" s="151" t="s">
        <v>2578</v>
      </c>
      <c r="C1005" s="152">
        <f t="shared" si="51"/>
        <v>29.8</v>
      </c>
      <c r="D1005" s="152">
        <v>29.8</v>
      </c>
      <c r="E1005" s="152">
        <v>29.8</v>
      </c>
      <c r="F1005" s="152"/>
      <c r="G1005" s="152"/>
      <c r="H1005" s="152">
        <f t="shared" si="52"/>
        <v>0</v>
      </c>
      <c r="I1005" s="152"/>
      <c r="J1005" s="152"/>
      <c r="K1005" s="152"/>
      <c r="L1005" s="152"/>
      <c r="M1005" s="152"/>
    </row>
    <row r="1006" ht="15" hidden="1" outlineLevel="3" spans="1:13">
      <c r="A1006" s="157"/>
      <c r="B1006" s="151" t="s">
        <v>2577</v>
      </c>
      <c r="C1006" s="152">
        <f t="shared" si="51"/>
        <v>10</v>
      </c>
      <c r="D1006" s="152">
        <v>10</v>
      </c>
      <c r="E1006" s="152">
        <v>10</v>
      </c>
      <c r="F1006" s="152"/>
      <c r="G1006" s="152"/>
      <c r="H1006" s="152">
        <f t="shared" si="52"/>
        <v>0</v>
      </c>
      <c r="I1006" s="152"/>
      <c r="J1006" s="152"/>
      <c r="K1006" s="152"/>
      <c r="L1006" s="152"/>
      <c r="M1006" s="152"/>
    </row>
    <row r="1007" s="132" customFormat="1" ht="17.45" hidden="1" customHeight="1" outlineLevel="1" spans="1:13">
      <c r="A1007" s="143"/>
      <c r="B1007" s="149" t="s">
        <v>1612</v>
      </c>
      <c r="C1007" s="150">
        <f t="shared" ref="C1007:M1007" si="53">SUMIF($A$6:$A$2009,"809???",C6:C2009)</f>
        <v>2923.82</v>
      </c>
      <c r="D1007" s="150">
        <f t="shared" si="53"/>
        <v>2923.82</v>
      </c>
      <c r="E1007" s="150">
        <f t="shared" si="53"/>
        <v>1871.32</v>
      </c>
      <c r="F1007" s="150">
        <f t="shared" si="53"/>
        <v>1052.5</v>
      </c>
      <c r="G1007" s="150">
        <f t="shared" si="53"/>
        <v>0</v>
      </c>
      <c r="H1007" s="150">
        <f t="shared" si="53"/>
        <v>0</v>
      </c>
      <c r="I1007" s="150">
        <f t="shared" si="53"/>
        <v>0</v>
      </c>
      <c r="J1007" s="150">
        <f t="shared" si="53"/>
        <v>0</v>
      </c>
      <c r="K1007" s="150">
        <f t="shared" si="53"/>
        <v>0</v>
      </c>
      <c r="L1007" s="150">
        <f t="shared" si="53"/>
        <v>0</v>
      </c>
      <c r="M1007" s="150">
        <f t="shared" si="53"/>
        <v>0</v>
      </c>
    </row>
    <row r="1008" ht="15" hidden="1" outlineLevel="2" spans="1:13">
      <c r="A1008" s="143" t="s">
        <v>1613</v>
      </c>
      <c r="B1008" s="149" t="s">
        <v>2689</v>
      </c>
      <c r="C1008" s="150">
        <f t="shared" si="51"/>
        <v>2748.32</v>
      </c>
      <c r="D1008" s="150">
        <v>2748.32</v>
      </c>
      <c r="E1008" s="150">
        <v>1695.82</v>
      </c>
      <c r="F1008" s="150">
        <v>1052.5</v>
      </c>
      <c r="G1008" s="150"/>
      <c r="H1008" s="150">
        <f t="shared" si="52"/>
        <v>0</v>
      </c>
      <c r="I1008" s="150"/>
      <c r="J1008" s="150"/>
      <c r="K1008" s="150"/>
      <c r="L1008" s="150"/>
      <c r="M1008" s="150"/>
    </row>
    <row r="1009" ht="15" hidden="1" outlineLevel="3" spans="1:13">
      <c r="A1009" s="157"/>
      <c r="B1009" s="151" t="s">
        <v>2107</v>
      </c>
      <c r="C1009" s="152">
        <f t="shared" si="51"/>
        <v>10</v>
      </c>
      <c r="D1009" s="152">
        <v>10</v>
      </c>
      <c r="E1009" s="152"/>
      <c r="F1009" s="152">
        <v>10</v>
      </c>
      <c r="G1009" s="152"/>
      <c r="H1009" s="152">
        <f t="shared" si="52"/>
        <v>0</v>
      </c>
      <c r="I1009" s="152"/>
      <c r="J1009" s="152"/>
      <c r="K1009" s="152"/>
      <c r="L1009" s="152"/>
      <c r="M1009" s="152"/>
    </row>
    <row r="1010" ht="15" hidden="1" outlineLevel="3" spans="1:13">
      <c r="A1010" s="157"/>
      <c r="B1010" s="151" t="s">
        <v>2690</v>
      </c>
      <c r="C1010" s="152">
        <f t="shared" si="51"/>
        <v>7</v>
      </c>
      <c r="D1010" s="152">
        <v>7</v>
      </c>
      <c r="E1010" s="152">
        <v>7</v>
      </c>
      <c r="F1010" s="152"/>
      <c r="G1010" s="152"/>
      <c r="H1010" s="152">
        <f t="shared" si="52"/>
        <v>0</v>
      </c>
      <c r="I1010" s="152"/>
      <c r="J1010" s="152"/>
      <c r="K1010" s="152"/>
      <c r="L1010" s="152"/>
      <c r="M1010" s="152"/>
    </row>
    <row r="1011" ht="15" hidden="1" outlineLevel="3" spans="1:13">
      <c r="A1011" s="157"/>
      <c r="B1011" s="151" t="s">
        <v>2691</v>
      </c>
      <c r="C1011" s="152">
        <f t="shared" si="51"/>
        <v>10</v>
      </c>
      <c r="D1011" s="152">
        <v>10</v>
      </c>
      <c r="E1011" s="152"/>
      <c r="F1011" s="152">
        <v>10</v>
      </c>
      <c r="G1011" s="152"/>
      <c r="H1011" s="152">
        <f t="shared" si="52"/>
        <v>0</v>
      </c>
      <c r="I1011" s="152"/>
      <c r="J1011" s="152"/>
      <c r="K1011" s="152"/>
      <c r="L1011" s="152"/>
      <c r="M1011" s="152"/>
    </row>
    <row r="1012" ht="15" hidden="1" outlineLevel="3" spans="1:13">
      <c r="A1012" s="157"/>
      <c r="B1012" s="151" t="s">
        <v>2692</v>
      </c>
      <c r="C1012" s="152">
        <f t="shared" si="51"/>
        <v>30</v>
      </c>
      <c r="D1012" s="152">
        <v>30</v>
      </c>
      <c r="E1012" s="152"/>
      <c r="F1012" s="152">
        <v>30</v>
      </c>
      <c r="G1012" s="152"/>
      <c r="H1012" s="152">
        <f t="shared" si="52"/>
        <v>0</v>
      </c>
      <c r="I1012" s="152"/>
      <c r="J1012" s="152"/>
      <c r="K1012" s="152"/>
      <c r="L1012" s="152"/>
      <c r="M1012" s="152"/>
    </row>
    <row r="1013" ht="15" hidden="1" outlineLevel="3" spans="1:13">
      <c r="A1013" s="157"/>
      <c r="B1013" s="151" t="s">
        <v>2693</v>
      </c>
      <c r="C1013" s="152">
        <f t="shared" si="51"/>
        <v>10</v>
      </c>
      <c r="D1013" s="152">
        <v>10</v>
      </c>
      <c r="E1013" s="152"/>
      <c r="F1013" s="152">
        <v>10</v>
      </c>
      <c r="G1013" s="152"/>
      <c r="H1013" s="152">
        <f t="shared" si="52"/>
        <v>0</v>
      </c>
      <c r="I1013" s="152"/>
      <c r="J1013" s="152"/>
      <c r="K1013" s="152"/>
      <c r="L1013" s="152"/>
      <c r="M1013" s="152"/>
    </row>
    <row r="1014" ht="15" hidden="1" outlineLevel="3" spans="1:13">
      <c r="A1014" s="157"/>
      <c r="B1014" s="151" t="s">
        <v>2694</v>
      </c>
      <c r="C1014" s="152">
        <f t="shared" si="51"/>
        <v>10</v>
      </c>
      <c r="D1014" s="152">
        <v>10</v>
      </c>
      <c r="E1014" s="152"/>
      <c r="F1014" s="152">
        <v>10</v>
      </c>
      <c r="G1014" s="152"/>
      <c r="H1014" s="152">
        <f t="shared" si="52"/>
        <v>0</v>
      </c>
      <c r="I1014" s="152"/>
      <c r="J1014" s="152"/>
      <c r="K1014" s="152"/>
      <c r="L1014" s="152"/>
      <c r="M1014" s="152"/>
    </row>
    <row r="1015" ht="15" hidden="1" outlineLevel="3" spans="1:13">
      <c r="A1015" s="157"/>
      <c r="B1015" s="151" t="s">
        <v>2695</v>
      </c>
      <c r="C1015" s="152">
        <f t="shared" si="51"/>
        <v>10</v>
      </c>
      <c r="D1015" s="152">
        <v>10</v>
      </c>
      <c r="E1015" s="152"/>
      <c r="F1015" s="152">
        <v>10</v>
      </c>
      <c r="G1015" s="152"/>
      <c r="H1015" s="152">
        <f t="shared" si="52"/>
        <v>0</v>
      </c>
      <c r="I1015" s="152"/>
      <c r="J1015" s="152"/>
      <c r="K1015" s="152"/>
      <c r="L1015" s="152"/>
      <c r="M1015" s="152"/>
    </row>
    <row r="1016" ht="15" hidden="1" outlineLevel="3" spans="1:13">
      <c r="A1016" s="157"/>
      <c r="B1016" s="151" t="s">
        <v>2696</v>
      </c>
      <c r="C1016" s="152">
        <f t="shared" si="51"/>
        <v>20</v>
      </c>
      <c r="D1016" s="152">
        <v>20</v>
      </c>
      <c r="E1016" s="152">
        <v>20</v>
      </c>
      <c r="F1016" s="152"/>
      <c r="G1016" s="152"/>
      <c r="H1016" s="152">
        <f t="shared" si="52"/>
        <v>0</v>
      </c>
      <c r="I1016" s="152"/>
      <c r="J1016" s="152"/>
      <c r="K1016" s="152"/>
      <c r="L1016" s="152"/>
      <c r="M1016" s="152"/>
    </row>
    <row r="1017" ht="15" hidden="1" outlineLevel="3" spans="1:13">
      <c r="A1017" s="157"/>
      <c r="B1017" s="151" t="s">
        <v>2697</v>
      </c>
      <c r="C1017" s="152">
        <f t="shared" si="51"/>
        <v>16</v>
      </c>
      <c r="D1017" s="152">
        <v>16</v>
      </c>
      <c r="E1017" s="152">
        <v>16</v>
      </c>
      <c r="F1017" s="152"/>
      <c r="G1017" s="152"/>
      <c r="H1017" s="152">
        <f t="shared" si="52"/>
        <v>0</v>
      </c>
      <c r="I1017" s="152"/>
      <c r="J1017" s="152"/>
      <c r="K1017" s="152"/>
      <c r="L1017" s="152"/>
      <c r="M1017" s="152"/>
    </row>
    <row r="1018" ht="15" hidden="1" outlineLevel="3" spans="1:13">
      <c r="A1018" s="157"/>
      <c r="B1018" s="151" t="s">
        <v>2698</v>
      </c>
      <c r="C1018" s="152">
        <f t="shared" si="51"/>
        <v>50</v>
      </c>
      <c r="D1018" s="152">
        <v>50</v>
      </c>
      <c r="E1018" s="152"/>
      <c r="F1018" s="152">
        <v>50</v>
      </c>
      <c r="G1018" s="152"/>
      <c r="H1018" s="152">
        <f t="shared" si="52"/>
        <v>0</v>
      </c>
      <c r="I1018" s="152"/>
      <c r="J1018" s="152"/>
      <c r="K1018" s="152"/>
      <c r="L1018" s="152"/>
      <c r="M1018" s="152"/>
    </row>
    <row r="1019" ht="15" hidden="1" outlineLevel="3" spans="1:13">
      <c r="A1019" s="157"/>
      <c r="B1019" s="151" t="s">
        <v>2699</v>
      </c>
      <c r="C1019" s="152">
        <f t="shared" si="51"/>
        <v>20</v>
      </c>
      <c r="D1019" s="152">
        <v>20</v>
      </c>
      <c r="E1019" s="152"/>
      <c r="F1019" s="152">
        <v>20</v>
      </c>
      <c r="G1019" s="152"/>
      <c r="H1019" s="152">
        <f t="shared" si="52"/>
        <v>0</v>
      </c>
      <c r="I1019" s="152"/>
      <c r="J1019" s="152"/>
      <c r="K1019" s="152"/>
      <c r="L1019" s="152"/>
      <c r="M1019" s="152"/>
    </row>
    <row r="1020" ht="15" hidden="1" outlineLevel="3" spans="1:13">
      <c r="A1020" s="157"/>
      <c r="B1020" s="151" t="s">
        <v>2700</v>
      </c>
      <c r="C1020" s="152">
        <f t="shared" si="51"/>
        <v>20</v>
      </c>
      <c r="D1020" s="152">
        <v>20</v>
      </c>
      <c r="E1020" s="152"/>
      <c r="F1020" s="152">
        <v>20</v>
      </c>
      <c r="G1020" s="152"/>
      <c r="H1020" s="152">
        <f t="shared" si="52"/>
        <v>0</v>
      </c>
      <c r="I1020" s="152"/>
      <c r="J1020" s="152"/>
      <c r="K1020" s="152"/>
      <c r="L1020" s="152"/>
      <c r="M1020" s="152"/>
    </row>
    <row r="1021" ht="15" hidden="1" outlineLevel="3" spans="1:13">
      <c r="A1021" s="157"/>
      <c r="B1021" s="151" t="s">
        <v>2701</v>
      </c>
      <c r="C1021" s="152">
        <f t="shared" si="51"/>
        <v>100</v>
      </c>
      <c r="D1021" s="152">
        <v>100</v>
      </c>
      <c r="E1021" s="152">
        <v>100</v>
      </c>
      <c r="F1021" s="152"/>
      <c r="G1021" s="152"/>
      <c r="H1021" s="152">
        <f t="shared" si="52"/>
        <v>0</v>
      </c>
      <c r="I1021" s="152"/>
      <c r="J1021" s="152"/>
      <c r="K1021" s="152"/>
      <c r="L1021" s="152"/>
      <c r="M1021" s="152"/>
    </row>
    <row r="1022" ht="15" hidden="1" outlineLevel="3" spans="1:13">
      <c r="A1022" s="157"/>
      <c r="B1022" s="151" t="s">
        <v>2702</v>
      </c>
      <c r="C1022" s="152">
        <f t="shared" si="51"/>
        <v>40</v>
      </c>
      <c r="D1022" s="152">
        <v>40</v>
      </c>
      <c r="E1022" s="152"/>
      <c r="F1022" s="152">
        <v>40</v>
      </c>
      <c r="G1022" s="152"/>
      <c r="H1022" s="152">
        <f t="shared" si="52"/>
        <v>0</v>
      </c>
      <c r="I1022" s="152"/>
      <c r="J1022" s="152"/>
      <c r="K1022" s="152"/>
      <c r="L1022" s="152"/>
      <c r="M1022" s="152"/>
    </row>
    <row r="1023" ht="15" hidden="1" outlineLevel="3" spans="1:13">
      <c r="A1023" s="157"/>
      <c r="B1023" s="151" t="s">
        <v>2703</v>
      </c>
      <c r="C1023" s="152">
        <f t="shared" si="51"/>
        <v>160</v>
      </c>
      <c r="D1023" s="152">
        <v>160</v>
      </c>
      <c r="E1023" s="152">
        <v>160</v>
      </c>
      <c r="F1023" s="152"/>
      <c r="G1023" s="152"/>
      <c r="H1023" s="152">
        <f t="shared" si="52"/>
        <v>0</v>
      </c>
      <c r="I1023" s="152"/>
      <c r="J1023" s="152"/>
      <c r="K1023" s="152"/>
      <c r="L1023" s="152"/>
      <c r="M1023" s="152"/>
    </row>
    <row r="1024" ht="15" hidden="1" outlineLevel="3" spans="1:13">
      <c r="A1024" s="157"/>
      <c r="B1024" s="151" t="s">
        <v>2704</v>
      </c>
      <c r="C1024" s="152">
        <f t="shared" si="51"/>
        <v>140</v>
      </c>
      <c r="D1024" s="152">
        <v>140</v>
      </c>
      <c r="E1024" s="152"/>
      <c r="F1024" s="152">
        <v>140</v>
      </c>
      <c r="G1024" s="152"/>
      <c r="H1024" s="152">
        <f t="shared" si="52"/>
        <v>0</v>
      </c>
      <c r="I1024" s="152"/>
      <c r="J1024" s="152"/>
      <c r="K1024" s="152"/>
      <c r="L1024" s="152"/>
      <c r="M1024" s="152"/>
    </row>
    <row r="1025" ht="15" hidden="1" outlineLevel="3" spans="1:13">
      <c r="A1025" s="157"/>
      <c r="B1025" s="151" t="s">
        <v>2705</v>
      </c>
      <c r="C1025" s="152">
        <f t="shared" si="51"/>
        <v>4.32</v>
      </c>
      <c r="D1025" s="152">
        <v>4.32</v>
      </c>
      <c r="E1025" s="152">
        <v>4.32</v>
      </c>
      <c r="F1025" s="152"/>
      <c r="G1025" s="152"/>
      <c r="H1025" s="152">
        <f t="shared" si="52"/>
        <v>0</v>
      </c>
      <c r="I1025" s="152"/>
      <c r="J1025" s="152"/>
      <c r="K1025" s="152"/>
      <c r="L1025" s="152"/>
      <c r="M1025" s="152"/>
    </row>
    <row r="1026" ht="15" hidden="1" outlineLevel="3" spans="1:13">
      <c r="A1026" s="157"/>
      <c r="B1026" s="151" t="s">
        <v>2706</v>
      </c>
      <c r="C1026" s="152">
        <f t="shared" si="51"/>
        <v>234.4</v>
      </c>
      <c r="D1026" s="152">
        <v>234.4</v>
      </c>
      <c r="E1026" s="152">
        <v>234.4</v>
      </c>
      <c r="F1026" s="152"/>
      <c r="G1026" s="152"/>
      <c r="H1026" s="152">
        <f t="shared" si="52"/>
        <v>0</v>
      </c>
      <c r="I1026" s="152"/>
      <c r="J1026" s="152"/>
      <c r="K1026" s="152"/>
      <c r="L1026" s="152"/>
      <c r="M1026" s="152"/>
    </row>
    <row r="1027" ht="15" hidden="1" outlineLevel="3" spans="1:13">
      <c r="A1027" s="157"/>
      <c r="B1027" s="151" t="s">
        <v>2707</v>
      </c>
      <c r="C1027" s="152">
        <f t="shared" si="51"/>
        <v>264</v>
      </c>
      <c r="D1027" s="152">
        <v>264</v>
      </c>
      <c r="E1027" s="152">
        <v>264</v>
      </c>
      <c r="F1027" s="152"/>
      <c r="G1027" s="152"/>
      <c r="H1027" s="152">
        <f t="shared" si="52"/>
        <v>0</v>
      </c>
      <c r="I1027" s="152"/>
      <c r="J1027" s="152"/>
      <c r="K1027" s="152"/>
      <c r="L1027" s="152"/>
      <c r="M1027" s="152"/>
    </row>
    <row r="1028" ht="15" hidden="1" outlineLevel="3" spans="1:13">
      <c r="A1028" s="157"/>
      <c r="B1028" s="151" t="s">
        <v>2708</v>
      </c>
      <c r="C1028" s="152">
        <f t="shared" si="51"/>
        <v>25</v>
      </c>
      <c r="D1028" s="152">
        <v>25</v>
      </c>
      <c r="E1028" s="152"/>
      <c r="F1028" s="152">
        <v>25</v>
      </c>
      <c r="G1028" s="152"/>
      <c r="H1028" s="152">
        <f t="shared" si="52"/>
        <v>0</v>
      </c>
      <c r="I1028" s="152"/>
      <c r="J1028" s="152"/>
      <c r="K1028" s="152"/>
      <c r="L1028" s="152"/>
      <c r="M1028" s="152"/>
    </row>
    <row r="1029" ht="15" hidden="1" outlineLevel="3" spans="1:13">
      <c r="A1029" s="157"/>
      <c r="B1029" s="151" t="s">
        <v>2709</v>
      </c>
      <c r="C1029" s="152">
        <f t="shared" si="51"/>
        <v>65</v>
      </c>
      <c r="D1029" s="152">
        <v>65</v>
      </c>
      <c r="E1029" s="152"/>
      <c r="F1029" s="152">
        <v>65</v>
      </c>
      <c r="G1029" s="152"/>
      <c r="H1029" s="152">
        <f t="shared" si="52"/>
        <v>0</v>
      </c>
      <c r="I1029" s="152"/>
      <c r="J1029" s="152"/>
      <c r="K1029" s="152"/>
      <c r="L1029" s="152"/>
      <c r="M1029" s="152"/>
    </row>
    <row r="1030" ht="15" hidden="1" outlineLevel="3" spans="1:13">
      <c r="A1030" s="157"/>
      <c r="B1030" s="151" t="s">
        <v>2710</v>
      </c>
      <c r="C1030" s="152">
        <f t="shared" si="51"/>
        <v>25</v>
      </c>
      <c r="D1030" s="152">
        <v>25</v>
      </c>
      <c r="E1030" s="152"/>
      <c r="F1030" s="152">
        <v>25</v>
      </c>
      <c r="G1030" s="152"/>
      <c r="H1030" s="152">
        <f t="shared" si="52"/>
        <v>0</v>
      </c>
      <c r="I1030" s="152"/>
      <c r="J1030" s="152"/>
      <c r="K1030" s="152"/>
      <c r="L1030" s="152"/>
      <c r="M1030" s="152"/>
    </row>
    <row r="1031" ht="15" hidden="1" outlineLevel="3" spans="1:13">
      <c r="A1031" s="157"/>
      <c r="B1031" s="151" t="s">
        <v>2711</v>
      </c>
      <c r="C1031" s="152">
        <f t="shared" si="51"/>
        <v>28</v>
      </c>
      <c r="D1031" s="152">
        <v>28</v>
      </c>
      <c r="E1031" s="152"/>
      <c r="F1031" s="152">
        <v>28</v>
      </c>
      <c r="G1031" s="152"/>
      <c r="H1031" s="152">
        <f t="shared" si="52"/>
        <v>0</v>
      </c>
      <c r="I1031" s="152"/>
      <c r="J1031" s="152"/>
      <c r="K1031" s="152"/>
      <c r="L1031" s="152"/>
      <c r="M1031" s="152"/>
    </row>
    <row r="1032" ht="15" hidden="1" outlineLevel="3" spans="1:13">
      <c r="A1032" s="157"/>
      <c r="B1032" s="151" t="s">
        <v>2712</v>
      </c>
      <c r="C1032" s="152">
        <f t="shared" si="51"/>
        <v>20</v>
      </c>
      <c r="D1032" s="152">
        <v>20</v>
      </c>
      <c r="E1032" s="152">
        <v>20</v>
      </c>
      <c r="F1032" s="152"/>
      <c r="G1032" s="152"/>
      <c r="H1032" s="152">
        <f t="shared" si="52"/>
        <v>0</v>
      </c>
      <c r="I1032" s="152"/>
      <c r="J1032" s="152"/>
      <c r="K1032" s="152"/>
      <c r="L1032" s="152"/>
      <c r="M1032" s="152"/>
    </row>
    <row r="1033" ht="15" hidden="1" outlineLevel="3" spans="1:13">
      <c r="A1033" s="157"/>
      <c r="B1033" s="151" t="s">
        <v>2713</v>
      </c>
      <c r="C1033" s="152">
        <f t="shared" si="51"/>
        <v>8</v>
      </c>
      <c r="D1033" s="152">
        <v>8</v>
      </c>
      <c r="E1033" s="152"/>
      <c r="F1033" s="152">
        <v>8</v>
      </c>
      <c r="G1033" s="152"/>
      <c r="H1033" s="152">
        <f t="shared" si="52"/>
        <v>0</v>
      </c>
      <c r="I1033" s="152"/>
      <c r="J1033" s="152"/>
      <c r="K1033" s="152"/>
      <c r="L1033" s="152"/>
      <c r="M1033" s="152"/>
    </row>
    <row r="1034" ht="15" hidden="1" outlineLevel="3" spans="1:13">
      <c r="A1034" s="157"/>
      <c r="B1034" s="151" t="s">
        <v>2714</v>
      </c>
      <c r="C1034" s="152">
        <f t="shared" si="51"/>
        <v>30</v>
      </c>
      <c r="D1034" s="152">
        <v>30</v>
      </c>
      <c r="E1034" s="152"/>
      <c r="F1034" s="152">
        <v>30</v>
      </c>
      <c r="G1034" s="152"/>
      <c r="H1034" s="152">
        <f t="shared" si="52"/>
        <v>0</v>
      </c>
      <c r="I1034" s="152"/>
      <c r="J1034" s="152"/>
      <c r="K1034" s="152"/>
      <c r="L1034" s="152"/>
      <c r="M1034" s="152"/>
    </row>
    <row r="1035" ht="15" hidden="1" outlineLevel="3" spans="1:13">
      <c r="A1035" s="157"/>
      <c r="B1035" s="151" t="s">
        <v>2715</v>
      </c>
      <c r="C1035" s="152">
        <f t="shared" si="51"/>
        <v>8</v>
      </c>
      <c r="D1035" s="152">
        <v>8</v>
      </c>
      <c r="E1035" s="152">
        <v>8</v>
      </c>
      <c r="F1035" s="152"/>
      <c r="G1035" s="152"/>
      <c r="H1035" s="152">
        <f t="shared" si="52"/>
        <v>0</v>
      </c>
      <c r="I1035" s="152"/>
      <c r="J1035" s="152"/>
      <c r="K1035" s="152"/>
      <c r="L1035" s="152"/>
      <c r="M1035" s="152"/>
    </row>
    <row r="1036" ht="15" hidden="1" outlineLevel="3" spans="1:13">
      <c r="A1036" s="157"/>
      <c r="B1036" s="151" t="s">
        <v>2716</v>
      </c>
      <c r="C1036" s="152">
        <f t="shared" si="51"/>
        <v>63.7</v>
      </c>
      <c r="D1036" s="152">
        <v>63.7</v>
      </c>
      <c r="E1036" s="152">
        <v>63.7</v>
      </c>
      <c r="F1036" s="152"/>
      <c r="G1036" s="152"/>
      <c r="H1036" s="152">
        <f t="shared" si="52"/>
        <v>0</v>
      </c>
      <c r="I1036" s="152"/>
      <c r="J1036" s="152"/>
      <c r="K1036" s="152"/>
      <c r="L1036" s="152"/>
      <c r="M1036" s="152"/>
    </row>
    <row r="1037" ht="15" hidden="1" outlineLevel="3" spans="1:13">
      <c r="A1037" s="157"/>
      <c r="B1037" s="151" t="s">
        <v>2717</v>
      </c>
      <c r="C1037" s="152">
        <f t="shared" si="51"/>
        <v>5</v>
      </c>
      <c r="D1037" s="152">
        <v>5</v>
      </c>
      <c r="E1037" s="152"/>
      <c r="F1037" s="152">
        <v>5</v>
      </c>
      <c r="G1037" s="152"/>
      <c r="H1037" s="152">
        <f t="shared" si="52"/>
        <v>0</v>
      </c>
      <c r="I1037" s="152"/>
      <c r="J1037" s="152"/>
      <c r="K1037" s="152"/>
      <c r="L1037" s="152"/>
      <c r="M1037" s="152"/>
    </row>
    <row r="1038" ht="15" hidden="1" outlineLevel="3" spans="1:13">
      <c r="A1038" s="157"/>
      <c r="B1038" s="151" t="s">
        <v>2718</v>
      </c>
      <c r="C1038" s="152">
        <f t="shared" si="51"/>
        <v>10</v>
      </c>
      <c r="D1038" s="152">
        <v>10</v>
      </c>
      <c r="E1038" s="152"/>
      <c r="F1038" s="152">
        <v>10</v>
      </c>
      <c r="G1038" s="152"/>
      <c r="H1038" s="152">
        <f t="shared" si="52"/>
        <v>0</v>
      </c>
      <c r="I1038" s="152"/>
      <c r="J1038" s="152"/>
      <c r="K1038" s="152"/>
      <c r="L1038" s="152"/>
      <c r="M1038" s="152"/>
    </row>
    <row r="1039" ht="15" hidden="1" outlineLevel="3" spans="1:13">
      <c r="A1039" s="157"/>
      <c r="B1039" s="151" t="s">
        <v>2719</v>
      </c>
      <c r="C1039" s="152">
        <f t="shared" si="51"/>
        <v>300</v>
      </c>
      <c r="D1039" s="152">
        <v>300</v>
      </c>
      <c r="E1039" s="152">
        <v>264</v>
      </c>
      <c r="F1039" s="152">
        <v>36</v>
      </c>
      <c r="G1039" s="152"/>
      <c r="H1039" s="152">
        <f t="shared" si="52"/>
        <v>0</v>
      </c>
      <c r="I1039" s="152"/>
      <c r="J1039" s="152"/>
      <c r="K1039" s="152"/>
      <c r="L1039" s="152"/>
      <c r="M1039" s="152"/>
    </row>
    <row r="1040" ht="15" hidden="1" outlineLevel="3" spans="1:13">
      <c r="A1040" s="157"/>
      <c r="B1040" s="151" t="s">
        <v>2720</v>
      </c>
      <c r="C1040" s="152">
        <f t="shared" si="51"/>
        <v>100</v>
      </c>
      <c r="D1040" s="152">
        <v>100</v>
      </c>
      <c r="E1040" s="152"/>
      <c r="F1040" s="152">
        <v>100</v>
      </c>
      <c r="G1040" s="152"/>
      <c r="H1040" s="152">
        <f t="shared" si="52"/>
        <v>0</v>
      </c>
      <c r="I1040" s="152"/>
      <c r="J1040" s="152"/>
      <c r="K1040" s="152"/>
      <c r="L1040" s="152"/>
      <c r="M1040" s="152"/>
    </row>
    <row r="1041" ht="15" hidden="1" outlineLevel="3" spans="1:13">
      <c r="A1041" s="157"/>
      <c r="B1041" s="151" t="s">
        <v>2721</v>
      </c>
      <c r="C1041" s="152">
        <f t="shared" si="51"/>
        <v>4</v>
      </c>
      <c r="D1041" s="152">
        <v>4</v>
      </c>
      <c r="E1041" s="152"/>
      <c r="F1041" s="152">
        <v>4</v>
      </c>
      <c r="G1041" s="152"/>
      <c r="H1041" s="152">
        <f t="shared" si="52"/>
        <v>0</v>
      </c>
      <c r="I1041" s="152"/>
      <c r="J1041" s="152"/>
      <c r="K1041" s="152"/>
      <c r="L1041" s="152"/>
      <c r="M1041" s="152"/>
    </row>
    <row r="1042" ht="15" hidden="1" outlineLevel="3" spans="1:13">
      <c r="A1042" s="157"/>
      <c r="B1042" s="151" t="s">
        <v>2722</v>
      </c>
      <c r="C1042" s="152">
        <f t="shared" si="51"/>
        <v>10</v>
      </c>
      <c r="D1042" s="152">
        <v>10</v>
      </c>
      <c r="E1042" s="152">
        <v>3.5</v>
      </c>
      <c r="F1042" s="152">
        <v>6.5</v>
      </c>
      <c r="G1042" s="152"/>
      <c r="H1042" s="152">
        <f t="shared" si="52"/>
        <v>0</v>
      </c>
      <c r="I1042" s="152"/>
      <c r="J1042" s="152"/>
      <c r="K1042" s="152"/>
      <c r="L1042" s="152"/>
      <c r="M1042" s="152"/>
    </row>
    <row r="1043" ht="15" hidden="1" outlineLevel="3" spans="1:13">
      <c r="A1043" s="157"/>
      <c r="B1043" s="151" t="s">
        <v>2723</v>
      </c>
      <c r="C1043" s="152">
        <f t="shared" si="51"/>
        <v>180</v>
      </c>
      <c r="D1043" s="152">
        <v>180</v>
      </c>
      <c r="E1043" s="152"/>
      <c r="F1043" s="152">
        <v>180</v>
      </c>
      <c r="G1043" s="152"/>
      <c r="H1043" s="152">
        <f t="shared" si="52"/>
        <v>0</v>
      </c>
      <c r="I1043" s="152"/>
      <c r="J1043" s="152"/>
      <c r="K1043" s="152"/>
      <c r="L1043" s="152"/>
      <c r="M1043" s="152"/>
    </row>
    <row r="1044" ht="15" hidden="1" outlineLevel="3" spans="1:13">
      <c r="A1044" s="157"/>
      <c r="B1044" s="151" t="s">
        <v>2724</v>
      </c>
      <c r="C1044" s="152">
        <f t="shared" si="51"/>
        <v>10</v>
      </c>
      <c r="D1044" s="152">
        <v>10</v>
      </c>
      <c r="E1044" s="152">
        <v>5</v>
      </c>
      <c r="F1044" s="152">
        <v>5</v>
      </c>
      <c r="G1044" s="152"/>
      <c r="H1044" s="152">
        <f t="shared" si="52"/>
        <v>0</v>
      </c>
      <c r="I1044" s="152"/>
      <c r="J1044" s="152"/>
      <c r="K1044" s="152"/>
      <c r="L1044" s="152"/>
      <c r="M1044" s="152"/>
    </row>
    <row r="1045" ht="15" hidden="1" outlineLevel="3" spans="1:13">
      <c r="A1045" s="157"/>
      <c r="B1045" s="151" t="s">
        <v>2725</v>
      </c>
      <c r="C1045" s="152">
        <f t="shared" si="51"/>
        <v>375.9</v>
      </c>
      <c r="D1045" s="152">
        <v>375.9</v>
      </c>
      <c r="E1045" s="152">
        <v>375.9</v>
      </c>
      <c r="F1045" s="152"/>
      <c r="G1045" s="152"/>
      <c r="H1045" s="152">
        <f t="shared" si="52"/>
        <v>0</v>
      </c>
      <c r="I1045" s="152"/>
      <c r="J1045" s="152"/>
      <c r="K1045" s="152"/>
      <c r="L1045" s="152"/>
      <c r="M1045" s="152"/>
    </row>
    <row r="1046" ht="15" hidden="1" outlineLevel="3" spans="1:13">
      <c r="A1046" s="157"/>
      <c r="B1046" s="151" t="s">
        <v>2726</v>
      </c>
      <c r="C1046" s="152">
        <f t="shared" si="51"/>
        <v>150</v>
      </c>
      <c r="D1046" s="152">
        <v>150</v>
      </c>
      <c r="E1046" s="152">
        <v>150</v>
      </c>
      <c r="F1046" s="152"/>
      <c r="G1046" s="152"/>
      <c r="H1046" s="152">
        <f t="shared" si="52"/>
        <v>0</v>
      </c>
      <c r="I1046" s="152"/>
      <c r="J1046" s="152"/>
      <c r="K1046" s="152"/>
      <c r="L1046" s="152"/>
      <c r="M1046" s="152"/>
    </row>
    <row r="1047" ht="15" hidden="1" outlineLevel="3" spans="1:13">
      <c r="A1047" s="157"/>
      <c r="B1047" s="151" t="s">
        <v>2727</v>
      </c>
      <c r="C1047" s="152">
        <f t="shared" si="51"/>
        <v>150</v>
      </c>
      <c r="D1047" s="152">
        <v>150</v>
      </c>
      <c r="E1047" s="152"/>
      <c r="F1047" s="152">
        <v>150</v>
      </c>
      <c r="G1047" s="152"/>
      <c r="H1047" s="152">
        <f t="shared" si="52"/>
        <v>0</v>
      </c>
      <c r="I1047" s="152"/>
      <c r="J1047" s="152"/>
      <c r="K1047" s="152"/>
      <c r="L1047" s="152"/>
      <c r="M1047" s="152"/>
    </row>
    <row r="1048" ht="15" hidden="1" outlineLevel="3" spans="1:13">
      <c r="A1048" s="157"/>
      <c r="B1048" s="151" t="s">
        <v>2728</v>
      </c>
      <c r="C1048" s="152">
        <f t="shared" si="51"/>
        <v>25</v>
      </c>
      <c r="D1048" s="152">
        <v>25</v>
      </c>
      <c r="E1048" s="152"/>
      <c r="F1048" s="152">
        <v>25</v>
      </c>
      <c r="G1048" s="152"/>
      <c r="H1048" s="152">
        <f t="shared" si="52"/>
        <v>0</v>
      </c>
      <c r="I1048" s="152"/>
      <c r="J1048" s="152"/>
      <c r="K1048" s="152"/>
      <c r="L1048" s="152"/>
      <c r="M1048" s="152"/>
    </row>
    <row r="1049" ht="15" hidden="1" outlineLevel="2" spans="1:13">
      <c r="A1049" s="143" t="s">
        <v>1615</v>
      </c>
      <c r="B1049" s="149" t="s">
        <v>2729</v>
      </c>
      <c r="C1049" s="150">
        <f t="shared" si="51"/>
        <v>120</v>
      </c>
      <c r="D1049" s="150">
        <v>120</v>
      </c>
      <c r="E1049" s="150">
        <v>120</v>
      </c>
      <c r="F1049" s="150"/>
      <c r="G1049" s="150"/>
      <c r="H1049" s="150">
        <f t="shared" si="52"/>
        <v>0</v>
      </c>
      <c r="I1049" s="150"/>
      <c r="J1049" s="150"/>
      <c r="K1049" s="150"/>
      <c r="L1049" s="150"/>
      <c r="M1049" s="150"/>
    </row>
    <row r="1050" ht="15" hidden="1" outlineLevel="3" spans="1:13">
      <c r="A1050" s="157"/>
      <c r="B1050" s="151" t="s">
        <v>2578</v>
      </c>
      <c r="C1050" s="152">
        <f t="shared" si="51"/>
        <v>80</v>
      </c>
      <c r="D1050" s="152">
        <v>80</v>
      </c>
      <c r="E1050" s="152">
        <v>80</v>
      </c>
      <c r="F1050" s="152"/>
      <c r="G1050" s="152"/>
      <c r="H1050" s="152">
        <f t="shared" si="52"/>
        <v>0</v>
      </c>
      <c r="I1050" s="152"/>
      <c r="J1050" s="152"/>
      <c r="K1050" s="152"/>
      <c r="L1050" s="152"/>
      <c r="M1050" s="152"/>
    </row>
    <row r="1051" ht="15" hidden="1" outlineLevel="3" spans="1:13">
      <c r="A1051" s="157"/>
      <c r="B1051" s="151" t="s">
        <v>2577</v>
      </c>
      <c r="C1051" s="152">
        <f t="shared" ref="C1051:C1115" si="54">H1051+G1051+D1051</f>
        <v>40</v>
      </c>
      <c r="D1051" s="152">
        <v>40</v>
      </c>
      <c r="E1051" s="152">
        <v>40</v>
      </c>
      <c r="F1051" s="152"/>
      <c r="G1051" s="152"/>
      <c r="H1051" s="152">
        <f t="shared" ref="H1051:H1115" si="55">SUM(I1051:M1051)</f>
        <v>0</v>
      </c>
      <c r="I1051" s="152"/>
      <c r="J1051" s="152"/>
      <c r="K1051" s="152"/>
      <c r="L1051" s="152"/>
      <c r="M1051" s="152"/>
    </row>
    <row r="1052" ht="15" hidden="1" outlineLevel="2" spans="1:13">
      <c r="A1052" s="143" t="s">
        <v>1617</v>
      </c>
      <c r="B1052" s="149" t="s">
        <v>2730</v>
      </c>
      <c r="C1052" s="150">
        <f t="shared" si="54"/>
        <v>7.5</v>
      </c>
      <c r="D1052" s="150">
        <v>7.5</v>
      </c>
      <c r="E1052" s="150">
        <v>7.5</v>
      </c>
      <c r="F1052" s="150"/>
      <c r="G1052" s="150"/>
      <c r="H1052" s="150">
        <f t="shared" si="55"/>
        <v>0</v>
      </c>
      <c r="I1052" s="150"/>
      <c r="J1052" s="150"/>
      <c r="K1052" s="150"/>
      <c r="L1052" s="150"/>
      <c r="M1052" s="150"/>
    </row>
    <row r="1053" ht="15" hidden="1" outlineLevel="3" spans="1:13">
      <c r="A1053" s="157"/>
      <c r="B1053" s="151" t="s">
        <v>2731</v>
      </c>
      <c r="C1053" s="152">
        <f t="shared" si="54"/>
        <v>2</v>
      </c>
      <c r="D1053" s="152">
        <v>2</v>
      </c>
      <c r="E1053" s="152">
        <v>2</v>
      </c>
      <c r="F1053" s="152"/>
      <c r="G1053" s="152"/>
      <c r="H1053" s="152">
        <f t="shared" si="55"/>
        <v>0</v>
      </c>
      <c r="I1053" s="152"/>
      <c r="J1053" s="152"/>
      <c r="K1053" s="152"/>
      <c r="L1053" s="152"/>
      <c r="M1053" s="152"/>
    </row>
    <row r="1054" ht="15" hidden="1" outlineLevel="3" spans="1:13">
      <c r="A1054" s="157"/>
      <c r="B1054" s="151" t="s">
        <v>2732</v>
      </c>
      <c r="C1054" s="152">
        <f t="shared" si="54"/>
        <v>4</v>
      </c>
      <c r="D1054" s="152">
        <v>4</v>
      </c>
      <c r="E1054" s="152">
        <v>4</v>
      </c>
      <c r="F1054" s="152"/>
      <c r="G1054" s="152"/>
      <c r="H1054" s="152">
        <f t="shared" si="55"/>
        <v>0</v>
      </c>
      <c r="I1054" s="152"/>
      <c r="J1054" s="152"/>
      <c r="K1054" s="152"/>
      <c r="L1054" s="152"/>
      <c r="M1054" s="152"/>
    </row>
    <row r="1055" ht="15" hidden="1" outlineLevel="3" spans="1:13">
      <c r="A1055" s="157"/>
      <c r="B1055" s="151" t="s">
        <v>2733</v>
      </c>
      <c r="C1055" s="152">
        <f t="shared" si="54"/>
        <v>1.5</v>
      </c>
      <c r="D1055" s="152">
        <v>1.5</v>
      </c>
      <c r="E1055" s="152">
        <v>1.5</v>
      </c>
      <c r="F1055" s="152"/>
      <c r="G1055" s="152"/>
      <c r="H1055" s="152">
        <f t="shared" si="55"/>
        <v>0</v>
      </c>
      <c r="I1055" s="152"/>
      <c r="J1055" s="152"/>
      <c r="K1055" s="152"/>
      <c r="L1055" s="152"/>
      <c r="M1055" s="152"/>
    </row>
    <row r="1056" ht="15" hidden="1" outlineLevel="2" spans="1:13">
      <c r="A1056" s="143" t="s">
        <v>1619</v>
      </c>
      <c r="B1056" s="149" t="s">
        <v>2734</v>
      </c>
      <c r="C1056" s="150">
        <f t="shared" si="54"/>
        <v>38</v>
      </c>
      <c r="D1056" s="150">
        <v>38</v>
      </c>
      <c r="E1056" s="150">
        <v>38</v>
      </c>
      <c r="F1056" s="150"/>
      <c r="G1056" s="150"/>
      <c r="H1056" s="150">
        <f t="shared" si="55"/>
        <v>0</v>
      </c>
      <c r="I1056" s="150"/>
      <c r="J1056" s="150"/>
      <c r="K1056" s="150"/>
      <c r="L1056" s="150"/>
      <c r="M1056" s="150"/>
    </row>
    <row r="1057" ht="15" hidden="1" outlineLevel="3" spans="1:13">
      <c r="A1057" s="157"/>
      <c r="B1057" s="151" t="s">
        <v>2735</v>
      </c>
      <c r="C1057" s="152">
        <f t="shared" si="54"/>
        <v>15</v>
      </c>
      <c r="D1057" s="152">
        <v>15</v>
      </c>
      <c r="E1057" s="152">
        <v>15</v>
      </c>
      <c r="F1057" s="152"/>
      <c r="G1057" s="152"/>
      <c r="H1057" s="152">
        <f t="shared" si="55"/>
        <v>0</v>
      </c>
      <c r="I1057" s="152"/>
      <c r="J1057" s="152"/>
      <c r="K1057" s="152"/>
      <c r="L1057" s="152"/>
      <c r="M1057" s="152"/>
    </row>
    <row r="1058" ht="15" hidden="1" outlineLevel="3" spans="1:13">
      <c r="A1058" s="157"/>
      <c r="B1058" s="151" t="s">
        <v>2736</v>
      </c>
      <c r="C1058" s="152">
        <f t="shared" si="54"/>
        <v>16</v>
      </c>
      <c r="D1058" s="152">
        <v>16</v>
      </c>
      <c r="E1058" s="152">
        <v>16</v>
      </c>
      <c r="F1058" s="152"/>
      <c r="G1058" s="152"/>
      <c r="H1058" s="152">
        <f t="shared" si="55"/>
        <v>0</v>
      </c>
      <c r="I1058" s="152"/>
      <c r="J1058" s="152"/>
      <c r="K1058" s="152"/>
      <c r="L1058" s="152"/>
      <c r="M1058" s="152"/>
    </row>
    <row r="1059" ht="15" hidden="1" outlineLevel="3" spans="1:13">
      <c r="A1059" s="157"/>
      <c r="B1059" s="151" t="s">
        <v>2737</v>
      </c>
      <c r="C1059" s="152">
        <f t="shared" si="54"/>
        <v>7</v>
      </c>
      <c r="D1059" s="152">
        <v>7</v>
      </c>
      <c r="E1059" s="152">
        <v>7</v>
      </c>
      <c r="F1059" s="152"/>
      <c r="G1059" s="152"/>
      <c r="H1059" s="152">
        <f t="shared" si="55"/>
        <v>0</v>
      </c>
      <c r="I1059" s="152"/>
      <c r="J1059" s="152"/>
      <c r="K1059" s="152"/>
      <c r="L1059" s="152"/>
      <c r="M1059" s="152"/>
    </row>
    <row r="1060" ht="15" hidden="1" outlineLevel="2" spans="1:13">
      <c r="A1060" s="143" t="s">
        <v>1621</v>
      </c>
      <c r="B1060" s="149" t="s">
        <v>2738</v>
      </c>
      <c r="C1060" s="150">
        <f t="shared" si="54"/>
        <v>10</v>
      </c>
      <c r="D1060" s="150">
        <v>10</v>
      </c>
      <c r="E1060" s="150">
        <v>10</v>
      </c>
      <c r="F1060" s="150"/>
      <c r="G1060" s="150"/>
      <c r="H1060" s="150">
        <f t="shared" si="55"/>
        <v>0</v>
      </c>
      <c r="I1060" s="150"/>
      <c r="J1060" s="150"/>
      <c r="K1060" s="150"/>
      <c r="L1060" s="150"/>
      <c r="M1060" s="150"/>
    </row>
    <row r="1061" ht="15" hidden="1" outlineLevel="3" spans="1:13">
      <c r="A1061" s="157"/>
      <c r="B1061" s="151" t="s">
        <v>2739</v>
      </c>
      <c r="C1061" s="152">
        <f t="shared" si="54"/>
        <v>10</v>
      </c>
      <c r="D1061" s="152">
        <v>10</v>
      </c>
      <c r="E1061" s="152">
        <v>10</v>
      </c>
      <c r="F1061" s="152"/>
      <c r="G1061" s="152"/>
      <c r="H1061" s="152">
        <f t="shared" si="55"/>
        <v>0</v>
      </c>
      <c r="I1061" s="152"/>
      <c r="J1061" s="152"/>
      <c r="K1061" s="152"/>
      <c r="L1061" s="152"/>
      <c r="M1061" s="152"/>
    </row>
    <row r="1062" s="132" customFormat="1" ht="17.45" hidden="1" customHeight="1" outlineLevel="1" spans="1:13">
      <c r="A1062" s="143"/>
      <c r="B1062" s="149" t="s">
        <v>1623</v>
      </c>
      <c r="C1062" s="150">
        <f t="shared" ref="C1062:M1062" si="56">SUMIF($A$6:$A$2008,"810???",C6:C2008)</f>
        <v>11293.96</v>
      </c>
      <c r="D1062" s="150">
        <f t="shared" si="56"/>
        <v>11293.96</v>
      </c>
      <c r="E1062" s="150">
        <f t="shared" si="56"/>
        <v>3693.96</v>
      </c>
      <c r="F1062" s="150">
        <f t="shared" si="56"/>
        <v>7600</v>
      </c>
      <c r="G1062" s="150">
        <f t="shared" si="56"/>
        <v>0</v>
      </c>
      <c r="H1062" s="150">
        <f t="shared" si="56"/>
        <v>0</v>
      </c>
      <c r="I1062" s="150">
        <f t="shared" si="56"/>
        <v>0</v>
      </c>
      <c r="J1062" s="150">
        <f t="shared" si="56"/>
        <v>0</v>
      </c>
      <c r="K1062" s="150">
        <f t="shared" si="56"/>
        <v>0</v>
      </c>
      <c r="L1062" s="150">
        <f t="shared" si="56"/>
        <v>0</v>
      </c>
      <c r="M1062" s="150">
        <f t="shared" si="56"/>
        <v>0</v>
      </c>
    </row>
    <row r="1063" ht="15" hidden="1" outlineLevel="2" spans="1:13">
      <c r="A1063" s="143" t="s">
        <v>1624</v>
      </c>
      <c r="B1063" s="149" t="s">
        <v>2740</v>
      </c>
      <c r="C1063" s="150">
        <f t="shared" si="54"/>
        <v>11219.76</v>
      </c>
      <c r="D1063" s="150">
        <v>11219.76</v>
      </c>
      <c r="E1063" s="150">
        <v>3619.76</v>
      </c>
      <c r="F1063" s="150">
        <v>7600</v>
      </c>
      <c r="G1063" s="150"/>
      <c r="H1063" s="150">
        <f t="shared" si="55"/>
        <v>0</v>
      </c>
      <c r="I1063" s="150"/>
      <c r="J1063" s="150"/>
      <c r="K1063" s="150"/>
      <c r="L1063" s="150"/>
      <c r="M1063" s="150"/>
    </row>
    <row r="1064" ht="15" hidden="1" outlineLevel="3" spans="1:13">
      <c r="A1064" s="157"/>
      <c r="B1064" s="151" t="s">
        <v>2741</v>
      </c>
      <c r="C1064" s="152">
        <f t="shared" si="54"/>
        <v>22</v>
      </c>
      <c r="D1064" s="152">
        <v>22</v>
      </c>
      <c r="E1064" s="152"/>
      <c r="F1064" s="152">
        <v>22</v>
      </c>
      <c r="G1064" s="152"/>
      <c r="H1064" s="152">
        <f t="shared" si="55"/>
        <v>0</v>
      </c>
      <c r="I1064" s="152"/>
      <c r="J1064" s="152"/>
      <c r="K1064" s="152"/>
      <c r="L1064" s="152"/>
      <c r="M1064" s="152"/>
    </row>
    <row r="1065" ht="15" hidden="1" outlineLevel="3" spans="1:13">
      <c r="A1065" s="157"/>
      <c r="B1065" s="151" t="s">
        <v>2742</v>
      </c>
      <c r="C1065" s="152">
        <f t="shared" si="54"/>
        <v>100</v>
      </c>
      <c r="D1065" s="152">
        <v>100</v>
      </c>
      <c r="E1065" s="152"/>
      <c r="F1065" s="152">
        <v>100</v>
      </c>
      <c r="G1065" s="152"/>
      <c r="H1065" s="152">
        <f t="shared" si="55"/>
        <v>0</v>
      </c>
      <c r="I1065" s="152"/>
      <c r="J1065" s="152"/>
      <c r="K1065" s="152"/>
      <c r="L1065" s="152"/>
      <c r="M1065" s="152"/>
    </row>
    <row r="1066" ht="15" hidden="1" outlineLevel="3" spans="1:13">
      <c r="A1066" s="157"/>
      <c r="B1066" s="151" t="s">
        <v>2743</v>
      </c>
      <c r="C1066" s="152">
        <f t="shared" si="54"/>
        <v>24.5</v>
      </c>
      <c r="D1066" s="152">
        <v>24.5</v>
      </c>
      <c r="E1066" s="152">
        <v>24.5</v>
      </c>
      <c r="F1066" s="152"/>
      <c r="G1066" s="152"/>
      <c r="H1066" s="152">
        <f t="shared" si="55"/>
        <v>0</v>
      </c>
      <c r="I1066" s="152"/>
      <c r="J1066" s="152"/>
      <c r="K1066" s="152"/>
      <c r="L1066" s="152"/>
      <c r="M1066" s="152"/>
    </row>
    <row r="1067" ht="15" hidden="1" outlineLevel="3" spans="1:13">
      <c r="A1067" s="157"/>
      <c r="B1067" s="151" t="s">
        <v>2744</v>
      </c>
      <c r="C1067" s="152">
        <f t="shared" si="54"/>
        <v>220</v>
      </c>
      <c r="D1067" s="152">
        <v>220</v>
      </c>
      <c r="E1067" s="152"/>
      <c r="F1067" s="152">
        <v>220</v>
      </c>
      <c r="G1067" s="152"/>
      <c r="H1067" s="152">
        <f t="shared" si="55"/>
        <v>0</v>
      </c>
      <c r="I1067" s="152"/>
      <c r="J1067" s="152"/>
      <c r="K1067" s="152"/>
      <c r="L1067" s="152"/>
      <c r="M1067" s="152"/>
    </row>
    <row r="1068" ht="15" hidden="1" outlineLevel="3" spans="1:13">
      <c r="A1068" s="157"/>
      <c r="B1068" s="151" t="s">
        <v>2745</v>
      </c>
      <c r="C1068" s="152">
        <f t="shared" si="54"/>
        <v>40</v>
      </c>
      <c r="D1068" s="152">
        <v>40</v>
      </c>
      <c r="E1068" s="152">
        <v>4.66</v>
      </c>
      <c r="F1068" s="152">
        <v>35.34</v>
      </c>
      <c r="G1068" s="152"/>
      <c r="H1068" s="152">
        <f t="shared" si="55"/>
        <v>0</v>
      </c>
      <c r="I1068" s="152"/>
      <c r="J1068" s="152"/>
      <c r="K1068" s="152"/>
      <c r="L1068" s="152"/>
      <c r="M1068" s="152"/>
    </row>
    <row r="1069" ht="15" hidden="1" outlineLevel="3" spans="1:13">
      <c r="A1069" s="157"/>
      <c r="B1069" s="151" t="s">
        <v>2746</v>
      </c>
      <c r="C1069" s="152">
        <f t="shared" si="54"/>
        <v>51</v>
      </c>
      <c r="D1069" s="152">
        <v>51</v>
      </c>
      <c r="E1069" s="152"/>
      <c r="F1069" s="152">
        <v>51</v>
      </c>
      <c r="G1069" s="152"/>
      <c r="H1069" s="152">
        <f t="shared" si="55"/>
        <v>0</v>
      </c>
      <c r="I1069" s="152"/>
      <c r="J1069" s="152"/>
      <c r="K1069" s="152"/>
      <c r="L1069" s="152"/>
      <c r="M1069" s="152"/>
    </row>
    <row r="1070" ht="15" hidden="1" outlineLevel="3" spans="1:13">
      <c r="A1070" s="157"/>
      <c r="B1070" s="151" t="s">
        <v>2747</v>
      </c>
      <c r="C1070" s="152">
        <f t="shared" si="54"/>
        <v>200</v>
      </c>
      <c r="D1070" s="152">
        <v>200</v>
      </c>
      <c r="E1070" s="152"/>
      <c r="F1070" s="152">
        <v>200</v>
      </c>
      <c r="G1070" s="152"/>
      <c r="H1070" s="152">
        <f t="shared" si="55"/>
        <v>0</v>
      </c>
      <c r="I1070" s="152"/>
      <c r="J1070" s="152"/>
      <c r="K1070" s="152"/>
      <c r="L1070" s="152"/>
      <c r="M1070" s="152"/>
    </row>
    <row r="1071" ht="15" hidden="1" outlineLevel="3" spans="1:13">
      <c r="A1071" s="157"/>
      <c r="B1071" s="151" t="s">
        <v>2748</v>
      </c>
      <c r="C1071" s="152">
        <f t="shared" si="54"/>
        <v>110</v>
      </c>
      <c r="D1071" s="152">
        <v>110</v>
      </c>
      <c r="E1071" s="152">
        <v>110</v>
      </c>
      <c r="F1071" s="152"/>
      <c r="G1071" s="152"/>
      <c r="H1071" s="152">
        <f t="shared" si="55"/>
        <v>0</v>
      </c>
      <c r="I1071" s="152"/>
      <c r="J1071" s="152"/>
      <c r="K1071" s="152"/>
      <c r="L1071" s="152"/>
      <c r="M1071" s="152"/>
    </row>
    <row r="1072" ht="15" hidden="1" outlineLevel="3" spans="1:13">
      <c r="A1072" s="157"/>
      <c r="B1072" s="151" t="s">
        <v>2749</v>
      </c>
      <c r="C1072" s="152">
        <f t="shared" si="54"/>
        <v>176</v>
      </c>
      <c r="D1072" s="152">
        <v>176</v>
      </c>
      <c r="E1072" s="152"/>
      <c r="F1072" s="152">
        <v>176</v>
      </c>
      <c r="G1072" s="152"/>
      <c r="H1072" s="152">
        <f t="shared" si="55"/>
        <v>0</v>
      </c>
      <c r="I1072" s="152"/>
      <c r="J1072" s="152"/>
      <c r="K1072" s="152"/>
      <c r="L1072" s="152"/>
      <c r="M1072" s="152"/>
    </row>
    <row r="1073" ht="15" hidden="1" outlineLevel="3" spans="1:13">
      <c r="A1073" s="157"/>
      <c r="B1073" s="151" t="s">
        <v>2743</v>
      </c>
      <c r="C1073" s="152">
        <f t="shared" si="54"/>
        <v>10.5</v>
      </c>
      <c r="D1073" s="152">
        <v>10.5</v>
      </c>
      <c r="E1073" s="152">
        <v>10.5</v>
      </c>
      <c r="F1073" s="152"/>
      <c r="G1073" s="152"/>
      <c r="H1073" s="152">
        <f t="shared" si="55"/>
        <v>0</v>
      </c>
      <c r="I1073" s="152"/>
      <c r="J1073" s="152"/>
      <c r="K1073" s="152"/>
      <c r="L1073" s="152"/>
      <c r="M1073" s="152"/>
    </row>
    <row r="1074" ht="15" hidden="1" outlineLevel="3" spans="1:13">
      <c r="A1074" s="157"/>
      <c r="B1074" s="151" t="s">
        <v>2750</v>
      </c>
      <c r="C1074" s="152">
        <f t="shared" si="54"/>
        <v>665.9</v>
      </c>
      <c r="D1074" s="152">
        <v>665.9</v>
      </c>
      <c r="E1074" s="152">
        <v>665.9</v>
      </c>
      <c r="F1074" s="152"/>
      <c r="G1074" s="152"/>
      <c r="H1074" s="152">
        <f t="shared" si="55"/>
        <v>0</v>
      </c>
      <c r="I1074" s="152"/>
      <c r="J1074" s="152"/>
      <c r="K1074" s="152"/>
      <c r="L1074" s="152"/>
      <c r="M1074" s="152"/>
    </row>
    <row r="1075" ht="15" hidden="1" outlineLevel="3" spans="1:13">
      <c r="A1075" s="157"/>
      <c r="B1075" s="151" t="s">
        <v>2751</v>
      </c>
      <c r="C1075" s="152">
        <f t="shared" si="54"/>
        <v>26.39</v>
      </c>
      <c r="D1075" s="152">
        <v>26.39</v>
      </c>
      <c r="E1075" s="152"/>
      <c r="F1075" s="152">
        <v>26.39</v>
      </c>
      <c r="G1075" s="152"/>
      <c r="H1075" s="152">
        <f t="shared" si="55"/>
        <v>0</v>
      </c>
      <c r="I1075" s="152"/>
      <c r="J1075" s="152"/>
      <c r="K1075" s="152"/>
      <c r="L1075" s="152"/>
      <c r="M1075" s="152"/>
    </row>
    <row r="1076" ht="15" hidden="1" outlineLevel="3" spans="1:13">
      <c r="A1076" s="157"/>
      <c r="B1076" s="151" t="s">
        <v>2752</v>
      </c>
      <c r="C1076" s="152">
        <f t="shared" si="54"/>
        <v>75.56</v>
      </c>
      <c r="D1076" s="152">
        <v>75.56</v>
      </c>
      <c r="E1076" s="152"/>
      <c r="F1076" s="152">
        <v>75.56</v>
      </c>
      <c r="G1076" s="152"/>
      <c r="H1076" s="152">
        <f t="shared" si="55"/>
        <v>0</v>
      </c>
      <c r="I1076" s="152"/>
      <c r="J1076" s="152"/>
      <c r="K1076" s="152"/>
      <c r="L1076" s="152"/>
      <c r="M1076" s="152"/>
    </row>
    <row r="1077" ht="15" hidden="1" outlineLevel="3" spans="1:13">
      <c r="A1077" s="157"/>
      <c r="B1077" s="151" t="s">
        <v>2753</v>
      </c>
      <c r="C1077" s="152">
        <f t="shared" si="54"/>
        <v>50</v>
      </c>
      <c r="D1077" s="152">
        <v>50</v>
      </c>
      <c r="E1077" s="152"/>
      <c r="F1077" s="152">
        <v>50</v>
      </c>
      <c r="G1077" s="152"/>
      <c r="H1077" s="152">
        <f t="shared" si="55"/>
        <v>0</v>
      </c>
      <c r="I1077" s="152"/>
      <c r="J1077" s="152"/>
      <c r="K1077" s="152"/>
      <c r="L1077" s="152"/>
      <c r="M1077" s="152"/>
    </row>
    <row r="1078" ht="15" hidden="1" outlineLevel="3" spans="1:13">
      <c r="A1078" s="157"/>
      <c r="B1078" s="151" t="s">
        <v>2754</v>
      </c>
      <c r="C1078" s="152">
        <f t="shared" si="54"/>
        <v>160</v>
      </c>
      <c r="D1078" s="152">
        <v>160</v>
      </c>
      <c r="E1078" s="152"/>
      <c r="F1078" s="152">
        <v>160</v>
      </c>
      <c r="G1078" s="152"/>
      <c r="H1078" s="152">
        <f t="shared" si="55"/>
        <v>0</v>
      </c>
      <c r="I1078" s="152"/>
      <c r="J1078" s="152"/>
      <c r="K1078" s="152"/>
      <c r="L1078" s="152"/>
      <c r="M1078" s="152"/>
    </row>
    <row r="1079" ht="15" hidden="1" outlineLevel="3" spans="1:13">
      <c r="A1079" s="157"/>
      <c r="B1079" s="151" t="s">
        <v>2755</v>
      </c>
      <c r="C1079" s="152">
        <f t="shared" si="54"/>
        <v>15</v>
      </c>
      <c r="D1079" s="152">
        <v>15</v>
      </c>
      <c r="E1079" s="152">
        <v>15</v>
      </c>
      <c r="F1079" s="152"/>
      <c r="G1079" s="152"/>
      <c r="H1079" s="152">
        <f t="shared" si="55"/>
        <v>0</v>
      </c>
      <c r="I1079" s="152"/>
      <c r="J1079" s="152"/>
      <c r="K1079" s="152"/>
      <c r="L1079" s="152"/>
      <c r="M1079" s="152"/>
    </row>
    <row r="1080" ht="15" hidden="1" outlineLevel="3" spans="1:13">
      <c r="A1080" s="157"/>
      <c r="B1080" s="151" t="s">
        <v>2756</v>
      </c>
      <c r="C1080" s="152">
        <f t="shared" si="54"/>
        <v>226.42</v>
      </c>
      <c r="D1080" s="152">
        <v>226.42</v>
      </c>
      <c r="E1080" s="152">
        <v>226.42</v>
      </c>
      <c r="F1080" s="152"/>
      <c r="G1080" s="152"/>
      <c r="H1080" s="152">
        <f t="shared" si="55"/>
        <v>0</v>
      </c>
      <c r="I1080" s="152"/>
      <c r="J1080" s="152"/>
      <c r="K1080" s="152"/>
      <c r="L1080" s="152"/>
      <c r="M1080" s="152"/>
    </row>
    <row r="1081" ht="15" hidden="1" outlineLevel="3" spans="1:13">
      <c r="A1081" s="157"/>
      <c r="B1081" s="151" t="s">
        <v>2757</v>
      </c>
      <c r="C1081" s="152">
        <f t="shared" si="54"/>
        <v>300</v>
      </c>
      <c r="D1081" s="152">
        <v>300</v>
      </c>
      <c r="E1081" s="152">
        <v>300</v>
      </c>
      <c r="F1081" s="152"/>
      <c r="G1081" s="152"/>
      <c r="H1081" s="152">
        <f t="shared" si="55"/>
        <v>0</v>
      </c>
      <c r="I1081" s="152"/>
      <c r="J1081" s="152"/>
      <c r="K1081" s="152"/>
      <c r="L1081" s="152"/>
      <c r="M1081" s="152"/>
    </row>
    <row r="1082" ht="15" hidden="1" outlineLevel="3" spans="1:13">
      <c r="A1082" s="157"/>
      <c r="B1082" s="151" t="s">
        <v>2758</v>
      </c>
      <c r="C1082" s="152">
        <f t="shared" si="54"/>
        <v>101</v>
      </c>
      <c r="D1082" s="152">
        <v>101</v>
      </c>
      <c r="E1082" s="152">
        <v>101</v>
      </c>
      <c r="F1082" s="152"/>
      <c r="G1082" s="152"/>
      <c r="H1082" s="152">
        <f t="shared" si="55"/>
        <v>0</v>
      </c>
      <c r="I1082" s="152"/>
      <c r="J1082" s="152"/>
      <c r="K1082" s="152"/>
      <c r="L1082" s="152"/>
      <c r="M1082" s="152"/>
    </row>
    <row r="1083" ht="15" hidden="1" outlineLevel="3" spans="1:13">
      <c r="A1083" s="157"/>
      <c r="B1083" s="151" t="s">
        <v>2759</v>
      </c>
      <c r="C1083" s="152">
        <f t="shared" si="54"/>
        <v>57.42</v>
      </c>
      <c r="D1083" s="152">
        <v>57.42</v>
      </c>
      <c r="E1083" s="152"/>
      <c r="F1083" s="152">
        <v>57.42</v>
      </c>
      <c r="G1083" s="152"/>
      <c r="H1083" s="152">
        <f t="shared" si="55"/>
        <v>0</v>
      </c>
      <c r="I1083" s="152"/>
      <c r="J1083" s="152"/>
      <c r="K1083" s="152"/>
      <c r="L1083" s="152"/>
      <c r="M1083" s="152"/>
    </row>
    <row r="1084" ht="15" hidden="1" outlineLevel="3" spans="1:13">
      <c r="A1084" s="157"/>
      <c r="B1084" s="151" t="s">
        <v>2760</v>
      </c>
      <c r="C1084" s="152">
        <f t="shared" si="54"/>
        <v>17.08</v>
      </c>
      <c r="D1084" s="152">
        <v>17.08</v>
      </c>
      <c r="E1084" s="152">
        <v>17.08</v>
      </c>
      <c r="F1084" s="152"/>
      <c r="G1084" s="152"/>
      <c r="H1084" s="152">
        <f t="shared" si="55"/>
        <v>0</v>
      </c>
      <c r="I1084" s="152"/>
      <c r="J1084" s="152"/>
      <c r="K1084" s="152"/>
      <c r="L1084" s="152"/>
      <c r="M1084" s="152"/>
    </row>
    <row r="1085" ht="15" hidden="1" outlineLevel="3" spans="1:13">
      <c r="A1085" s="157"/>
      <c r="B1085" s="151" t="s">
        <v>2761</v>
      </c>
      <c r="C1085" s="152">
        <f t="shared" si="54"/>
        <v>240</v>
      </c>
      <c r="D1085" s="152">
        <v>240</v>
      </c>
      <c r="E1085" s="152"/>
      <c r="F1085" s="152">
        <v>240</v>
      </c>
      <c r="G1085" s="152"/>
      <c r="H1085" s="152">
        <f t="shared" si="55"/>
        <v>0</v>
      </c>
      <c r="I1085" s="152"/>
      <c r="J1085" s="152"/>
      <c r="K1085" s="152"/>
      <c r="L1085" s="152"/>
      <c r="M1085" s="152"/>
    </row>
    <row r="1086" ht="15" hidden="1" outlineLevel="3" spans="1:13">
      <c r="A1086" s="157"/>
      <c r="B1086" s="151" t="s">
        <v>2762</v>
      </c>
      <c r="C1086" s="152">
        <f t="shared" si="54"/>
        <v>276</v>
      </c>
      <c r="D1086" s="152">
        <v>276</v>
      </c>
      <c r="E1086" s="152"/>
      <c r="F1086" s="152">
        <v>276</v>
      </c>
      <c r="G1086" s="152"/>
      <c r="H1086" s="152">
        <f t="shared" si="55"/>
        <v>0</v>
      </c>
      <c r="I1086" s="152"/>
      <c r="J1086" s="152"/>
      <c r="K1086" s="152"/>
      <c r="L1086" s="152"/>
      <c r="M1086" s="152"/>
    </row>
    <row r="1087" ht="15" hidden="1" outlineLevel="3" spans="1:13">
      <c r="A1087" s="157"/>
      <c r="B1087" s="151" t="s">
        <v>2763</v>
      </c>
      <c r="C1087" s="152">
        <f t="shared" si="54"/>
        <v>24</v>
      </c>
      <c r="D1087" s="152">
        <v>24</v>
      </c>
      <c r="E1087" s="152"/>
      <c r="F1087" s="152">
        <v>24</v>
      </c>
      <c r="G1087" s="152"/>
      <c r="H1087" s="152">
        <f t="shared" si="55"/>
        <v>0</v>
      </c>
      <c r="I1087" s="152"/>
      <c r="J1087" s="152"/>
      <c r="K1087" s="152"/>
      <c r="L1087" s="152"/>
      <c r="M1087" s="152"/>
    </row>
    <row r="1088" ht="15" hidden="1" outlineLevel="3" spans="1:13">
      <c r="A1088" s="157"/>
      <c r="B1088" s="151" t="s">
        <v>2764</v>
      </c>
      <c r="C1088" s="152">
        <f t="shared" si="54"/>
        <v>123</v>
      </c>
      <c r="D1088" s="152">
        <v>123</v>
      </c>
      <c r="E1088" s="152">
        <v>123</v>
      </c>
      <c r="F1088" s="152"/>
      <c r="G1088" s="152"/>
      <c r="H1088" s="152">
        <f t="shared" si="55"/>
        <v>0</v>
      </c>
      <c r="I1088" s="152"/>
      <c r="J1088" s="152"/>
      <c r="K1088" s="152"/>
      <c r="L1088" s="152"/>
      <c r="M1088" s="152"/>
    </row>
    <row r="1089" ht="15" hidden="1" outlineLevel="3" spans="1:13">
      <c r="A1089" s="157"/>
      <c r="B1089" s="151" t="s">
        <v>2765</v>
      </c>
      <c r="C1089" s="152">
        <f t="shared" si="54"/>
        <v>260</v>
      </c>
      <c r="D1089" s="152">
        <v>260</v>
      </c>
      <c r="E1089" s="152">
        <v>260</v>
      </c>
      <c r="F1089" s="152"/>
      <c r="G1089" s="152"/>
      <c r="H1089" s="152">
        <f t="shared" si="55"/>
        <v>0</v>
      </c>
      <c r="I1089" s="152"/>
      <c r="J1089" s="152"/>
      <c r="K1089" s="152"/>
      <c r="L1089" s="152"/>
      <c r="M1089" s="152"/>
    </row>
    <row r="1090" ht="15" hidden="1" outlineLevel="3" spans="1:13">
      <c r="A1090" s="157"/>
      <c r="B1090" s="151" t="s">
        <v>2766</v>
      </c>
      <c r="C1090" s="152">
        <f t="shared" si="54"/>
        <v>100</v>
      </c>
      <c r="D1090" s="152">
        <v>100</v>
      </c>
      <c r="E1090" s="152"/>
      <c r="F1090" s="152">
        <v>100</v>
      </c>
      <c r="G1090" s="152"/>
      <c r="H1090" s="152">
        <f t="shared" si="55"/>
        <v>0</v>
      </c>
      <c r="I1090" s="152"/>
      <c r="J1090" s="152"/>
      <c r="K1090" s="152"/>
      <c r="L1090" s="152"/>
      <c r="M1090" s="152"/>
    </row>
    <row r="1091" ht="15" hidden="1" outlineLevel="3" spans="1:13">
      <c r="A1091" s="157"/>
      <c r="B1091" s="151" t="s">
        <v>2767</v>
      </c>
      <c r="C1091" s="152">
        <f t="shared" si="54"/>
        <v>15</v>
      </c>
      <c r="D1091" s="152">
        <v>15</v>
      </c>
      <c r="E1091" s="152"/>
      <c r="F1091" s="152">
        <v>15</v>
      </c>
      <c r="G1091" s="152"/>
      <c r="H1091" s="152">
        <f t="shared" si="55"/>
        <v>0</v>
      </c>
      <c r="I1091" s="152"/>
      <c r="J1091" s="152"/>
      <c r="K1091" s="152"/>
      <c r="L1091" s="152"/>
      <c r="M1091" s="152"/>
    </row>
    <row r="1092" ht="15" hidden="1" outlineLevel="3" spans="1:13">
      <c r="A1092" s="157"/>
      <c r="B1092" s="151" t="s">
        <v>2768</v>
      </c>
      <c r="C1092" s="152">
        <f t="shared" si="54"/>
        <v>10.1</v>
      </c>
      <c r="D1092" s="152">
        <v>10.1</v>
      </c>
      <c r="E1092" s="152"/>
      <c r="F1092" s="152">
        <v>10.1</v>
      </c>
      <c r="G1092" s="152"/>
      <c r="H1092" s="152">
        <f t="shared" si="55"/>
        <v>0</v>
      </c>
      <c r="I1092" s="152"/>
      <c r="J1092" s="152"/>
      <c r="K1092" s="152"/>
      <c r="L1092" s="152"/>
      <c r="M1092" s="152"/>
    </row>
    <row r="1093" ht="15" hidden="1" outlineLevel="3" spans="1:13">
      <c r="A1093" s="157"/>
      <c r="B1093" s="151" t="s">
        <v>2769</v>
      </c>
      <c r="C1093" s="152">
        <f t="shared" si="54"/>
        <v>100.65</v>
      </c>
      <c r="D1093" s="152">
        <v>100.65</v>
      </c>
      <c r="E1093" s="152">
        <v>100.65</v>
      </c>
      <c r="F1093" s="152"/>
      <c r="G1093" s="152"/>
      <c r="H1093" s="152">
        <f t="shared" si="55"/>
        <v>0</v>
      </c>
      <c r="I1093" s="152"/>
      <c r="J1093" s="152"/>
      <c r="K1093" s="152"/>
      <c r="L1093" s="152"/>
      <c r="M1093" s="152"/>
    </row>
    <row r="1094" ht="15" hidden="1" outlineLevel="3" spans="1:13">
      <c r="A1094" s="157"/>
      <c r="B1094" s="151" t="s">
        <v>2770</v>
      </c>
      <c r="C1094" s="152">
        <f t="shared" si="54"/>
        <v>99.44</v>
      </c>
      <c r="D1094" s="152">
        <v>99.44</v>
      </c>
      <c r="E1094" s="152"/>
      <c r="F1094" s="152">
        <v>99.44</v>
      </c>
      <c r="G1094" s="152"/>
      <c r="H1094" s="152">
        <f t="shared" si="55"/>
        <v>0</v>
      </c>
      <c r="I1094" s="152"/>
      <c r="J1094" s="152"/>
      <c r="K1094" s="152"/>
      <c r="L1094" s="152"/>
      <c r="M1094" s="152"/>
    </row>
    <row r="1095" ht="15" hidden="1" outlineLevel="3" spans="1:13">
      <c r="A1095" s="157"/>
      <c r="B1095" s="151" t="s">
        <v>2771</v>
      </c>
      <c r="C1095" s="152">
        <f t="shared" si="54"/>
        <v>32.4</v>
      </c>
      <c r="D1095" s="152">
        <v>32.4</v>
      </c>
      <c r="E1095" s="152"/>
      <c r="F1095" s="152">
        <v>32.4</v>
      </c>
      <c r="G1095" s="152"/>
      <c r="H1095" s="152">
        <f t="shared" si="55"/>
        <v>0</v>
      </c>
      <c r="I1095" s="152"/>
      <c r="J1095" s="152"/>
      <c r="K1095" s="152"/>
      <c r="L1095" s="152"/>
      <c r="M1095" s="152"/>
    </row>
    <row r="1096" ht="15" hidden="1" outlineLevel="3" spans="1:13">
      <c r="A1096" s="157"/>
      <c r="B1096" s="151" t="s">
        <v>2772</v>
      </c>
      <c r="C1096" s="152">
        <f t="shared" si="54"/>
        <v>100</v>
      </c>
      <c r="D1096" s="152">
        <v>100</v>
      </c>
      <c r="E1096" s="152"/>
      <c r="F1096" s="152">
        <v>100</v>
      </c>
      <c r="G1096" s="152"/>
      <c r="H1096" s="152">
        <f t="shared" si="55"/>
        <v>0</v>
      </c>
      <c r="I1096" s="152"/>
      <c r="J1096" s="152"/>
      <c r="K1096" s="152"/>
      <c r="L1096" s="152"/>
      <c r="M1096" s="152"/>
    </row>
    <row r="1097" ht="15" hidden="1" outlineLevel="3" spans="1:13">
      <c r="A1097" s="157"/>
      <c r="B1097" s="151" t="s">
        <v>2773</v>
      </c>
      <c r="C1097" s="152">
        <f t="shared" si="54"/>
        <v>200</v>
      </c>
      <c r="D1097" s="152">
        <v>200</v>
      </c>
      <c r="E1097" s="152">
        <v>80.99</v>
      </c>
      <c r="F1097" s="152">
        <v>119.01</v>
      </c>
      <c r="G1097" s="152"/>
      <c r="H1097" s="152">
        <f t="shared" si="55"/>
        <v>0</v>
      </c>
      <c r="I1097" s="152"/>
      <c r="J1097" s="152"/>
      <c r="K1097" s="152"/>
      <c r="L1097" s="152"/>
      <c r="M1097" s="152"/>
    </row>
    <row r="1098" ht="15" hidden="1" outlineLevel="3" spans="1:13">
      <c r="A1098" s="157"/>
      <c r="B1098" s="151" t="s">
        <v>2774</v>
      </c>
      <c r="C1098" s="152">
        <f t="shared" si="54"/>
        <v>1.06</v>
      </c>
      <c r="D1098" s="152">
        <v>1.06</v>
      </c>
      <c r="E1098" s="152">
        <v>1.06</v>
      </c>
      <c r="F1098" s="152"/>
      <c r="G1098" s="152"/>
      <c r="H1098" s="152">
        <f t="shared" si="55"/>
        <v>0</v>
      </c>
      <c r="I1098" s="152"/>
      <c r="J1098" s="152"/>
      <c r="K1098" s="152"/>
      <c r="L1098" s="152"/>
      <c r="M1098" s="152"/>
    </row>
    <row r="1099" ht="15" hidden="1" outlineLevel="3" spans="1:13">
      <c r="A1099" s="157"/>
      <c r="B1099" s="151" t="s">
        <v>2775</v>
      </c>
      <c r="C1099" s="152">
        <f t="shared" si="54"/>
        <v>47.8</v>
      </c>
      <c r="D1099" s="152">
        <v>47.8</v>
      </c>
      <c r="E1099" s="152">
        <v>47.8</v>
      </c>
      <c r="F1099" s="152"/>
      <c r="G1099" s="152"/>
      <c r="H1099" s="152">
        <f t="shared" si="55"/>
        <v>0</v>
      </c>
      <c r="I1099" s="152"/>
      <c r="J1099" s="152"/>
      <c r="K1099" s="152"/>
      <c r="L1099" s="152"/>
      <c r="M1099" s="152"/>
    </row>
    <row r="1100" ht="15" hidden="1" outlineLevel="3" spans="1:13">
      <c r="A1100" s="157"/>
      <c r="B1100" s="151" t="s">
        <v>2776</v>
      </c>
      <c r="C1100" s="152">
        <f t="shared" si="54"/>
        <v>62.705</v>
      </c>
      <c r="D1100" s="152">
        <v>62.705</v>
      </c>
      <c r="E1100" s="152">
        <v>22.705</v>
      </c>
      <c r="F1100" s="152">
        <v>40</v>
      </c>
      <c r="G1100" s="152"/>
      <c r="H1100" s="152">
        <f t="shared" si="55"/>
        <v>0</v>
      </c>
      <c r="I1100" s="152"/>
      <c r="J1100" s="152"/>
      <c r="K1100" s="152"/>
      <c r="L1100" s="152"/>
      <c r="M1100" s="152"/>
    </row>
    <row r="1101" ht="15" hidden="1" outlineLevel="3" spans="1:13">
      <c r="A1101" s="157"/>
      <c r="B1101" s="151" t="s">
        <v>2777</v>
      </c>
      <c r="C1101" s="152">
        <f t="shared" si="54"/>
        <v>74.005</v>
      </c>
      <c r="D1101" s="152">
        <v>74.005</v>
      </c>
      <c r="E1101" s="152">
        <v>22.705</v>
      </c>
      <c r="F1101" s="152">
        <v>51.3</v>
      </c>
      <c r="G1101" s="152"/>
      <c r="H1101" s="152">
        <f t="shared" si="55"/>
        <v>0</v>
      </c>
      <c r="I1101" s="152"/>
      <c r="J1101" s="152"/>
      <c r="K1101" s="152"/>
      <c r="L1101" s="152"/>
      <c r="M1101" s="152"/>
    </row>
    <row r="1102" ht="15" hidden="1" outlineLevel="3" spans="1:13">
      <c r="A1102" s="157"/>
      <c r="B1102" s="151" t="s">
        <v>2778</v>
      </c>
      <c r="C1102" s="152">
        <f t="shared" si="54"/>
        <v>25</v>
      </c>
      <c r="D1102" s="152">
        <v>25</v>
      </c>
      <c r="E1102" s="152">
        <v>25</v>
      </c>
      <c r="F1102" s="152"/>
      <c r="G1102" s="152"/>
      <c r="H1102" s="152">
        <f t="shared" si="55"/>
        <v>0</v>
      </c>
      <c r="I1102" s="152"/>
      <c r="J1102" s="152"/>
      <c r="K1102" s="152"/>
      <c r="L1102" s="152"/>
      <c r="M1102" s="152"/>
    </row>
    <row r="1103" ht="15" hidden="1" outlineLevel="3" spans="1:13">
      <c r="A1103" s="157"/>
      <c r="B1103" s="151" t="s">
        <v>2779</v>
      </c>
      <c r="C1103" s="152">
        <f t="shared" si="54"/>
        <v>38.54</v>
      </c>
      <c r="D1103" s="152">
        <v>38.54</v>
      </c>
      <c r="E1103" s="152"/>
      <c r="F1103" s="152">
        <v>38.54</v>
      </c>
      <c r="G1103" s="152"/>
      <c r="H1103" s="152">
        <f t="shared" si="55"/>
        <v>0</v>
      </c>
      <c r="I1103" s="152"/>
      <c r="J1103" s="152"/>
      <c r="K1103" s="152"/>
      <c r="L1103" s="152"/>
      <c r="M1103" s="152"/>
    </row>
    <row r="1104" ht="15" hidden="1" outlineLevel="3" spans="1:13">
      <c r="A1104" s="157"/>
      <c r="B1104" s="151" t="s">
        <v>2780</v>
      </c>
      <c r="C1104" s="152">
        <f t="shared" si="54"/>
        <v>1000</v>
      </c>
      <c r="D1104" s="152">
        <v>1000</v>
      </c>
      <c r="E1104" s="152"/>
      <c r="F1104" s="152">
        <v>1000</v>
      </c>
      <c r="G1104" s="152"/>
      <c r="H1104" s="152">
        <f t="shared" si="55"/>
        <v>0</v>
      </c>
      <c r="I1104" s="152"/>
      <c r="J1104" s="152"/>
      <c r="K1104" s="152"/>
      <c r="L1104" s="152"/>
      <c r="M1104" s="152"/>
    </row>
    <row r="1105" ht="15" hidden="1" outlineLevel="3" spans="1:13">
      <c r="A1105" s="157"/>
      <c r="B1105" s="151" t="s">
        <v>2781</v>
      </c>
      <c r="C1105" s="152">
        <f t="shared" si="54"/>
        <v>1000</v>
      </c>
      <c r="D1105" s="152">
        <v>1000</v>
      </c>
      <c r="E1105" s="152"/>
      <c r="F1105" s="152">
        <v>1000</v>
      </c>
      <c r="G1105" s="152"/>
      <c r="H1105" s="152">
        <f t="shared" si="55"/>
        <v>0</v>
      </c>
      <c r="I1105" s="152"/>
      <c r="J1105" s="152"/>
      <c r="K1105" s="152"/>
      <c r="L1105" s="152"/>
      <c r="M1105" s="152"/>
    </row>
    <row r="1106" ht="15" hidden="1" outlineLevel="3" spans="1:13">
      <c r="A1106" s="157"/>
      <c r="B1106" s="151" t="s">
        <v>2782</v>
      </c>
      <c r="C1106" s="152">
        <f t="shared" si="54"/>
        <v>300</v>
      </c>
      <c r="D1106" s="152">
        <v>300</v>
      </c>
      <c r="E1106" s="152"/>
      <c r="F1106" s="152">
        <v>300</v>
      </c>
      <c r="G1106" s="152"/>
      <c r="H1106" s="152">
        <f t="shared" si="55"/>
        <v>0</v>
      </c>
      <c r="I1106" s="152"/>
      <c r="J1106" s="152"/>
      <c r="K1106" s="152"/>
      <c r="L1106" s="152"/>
      <c r="M1106" s="152"/>
    </row>
    <row r="1107" ht="15" hidden="1" outlineLevel="3" spans="1:13">
      <c r="A1107" s="157"/>
      <c r="B1107" s="151" t="s">
        <v>2783</v>
      </c>
      <c r="C1107" s="152">
        <f t="shared" si="54"/>
        <v>510</v>
      </c>
      <c r="D1107" s="152">
        <v>510</v>
      </c>
      <c r="E1107" s="152"/>
      <c r="F1107" s="152">
        <v>510</v>
      </c>
      <c r="G1107" s="152"/>
      <c r="H1107" s="152">
        <f t="shared" si="55"/>
        <v>0</v>
      </c>
      <c r="I1107" s="152"/>
      <c r="J1107" s="152"/>
      <c r="K1107" s="152"/>
      <c r="L1107" s="152"/>
      <c r="M1107" s="152"/>
    </row>
    <row r="1108" ht="15" hidden="1" outlineLevel="3" spans="1:13">
      <c r="A1108" s="157"/>
      <c r="B1108" s="151" t="s">
        <v>2784</v>
      </c>
      <c r="C1108" s="152">
        <f t="shared" si="54"/>
        <v>450.57</v>
      </c>
      <c r="D1108" s="152">
        <v>450.57</v>
      </c>
      <c r="E1108" s="152">
        <v>450.57</v>
      </c>
      <c r="F1108" s="152"/>
      <c r="G1108" s="152"/>
      <c r="H1108" s="152">
        <f t="shared" si="55"/>
        <v>0</v>
      </c>
      <c r="I1108" s="152"/>
      <c r="J1108" s="152"/>
      <c r="K1108" s="152"/>
      <c r="L1108" s="152"/>
      <c r="M1108" s="152"/>
    </row>
    <row r="1109" ht="15" hidden="1" outlineLevel="3" spans="1:13">
      <c r="A1109" s="157"/>
      <c r="B1109" s="151" t="s">
        <v>2785</v>
      </c>
      <c r="C1109" s="152">
        <f t="shared" si="54"/>
        <v>255.5</v>
      </c>
      <c r="D1109" s="152">
        <v>255.5</v>
      </c>
      <c r="E1109" s="152"/>
      <c r="F1109" s="152">
        <v>255.5</v>
      </c>
      <c r="G1109" s="152"/>
      <c r="H1109" s="152">
        <f t="shared" si="55"/>
        <v>0</v>
      </c>
      <c r="I1109" s="152"/>
      <c r="J1109" s="152"/>
      <c r="K1109" s="152"/>
      <c r="L1109" s="152"/>
      <c r="M1109" s="152"/>
    </row>
    <row r="1110" ht="15" hidden="1" outlineLevel="3" spans="1:13">
      <c r="A1110" s="157"/>
      <c r="B1110" s="151" t="s">
        <v>2786</v>
      </c>
      <c r="C1110" s="152">
        <f t="shared" si="54"/>
        <v>8</v>
      </c>
      <c r="D1110" s="152">
        <v>8</v>
      </c>
      <c r="E1110" s="152"/>
      <c r="F1110" s="152">
        <v>8</v>
      </c>
      <c r="G1110" s="152"/>
      <c r="H1110" s="152">
        <f t="shared" si="55"/>
        <v>0</v>
      </c>
      <c r="I1110" s="152"/>
      <c r="J1110" s="152"/>
      <c r="K1110" s="152"/>
      <c r="L1110" s="152"/>
      <c r="M1110" s="152"/>
    </row>
    <row r="1111" ht="15" hidden="1" outlineLevel="3" spans="1:13">
      <c r="A1111" s="157"/>
      <c r="B1111" s="151" t="s">
        <v>2743</v>
      </c>
      <c r="C1111" s="152">
        <f t="shared" si="54"/>
        <v>3.5</v>
      </c>
      <c r="D1111" s="152">
        <v>3.5</v>
      </c>
      <c r="E1111" s="152">
        <v>3.5</v>
      </c>
      <c r="F1111" s="152"/>
      <c r="G1111" s="152"/>
      <c r="H1111" s="152">
        <f t="shared" si="55"/>
        <v>0</v>
      </c>
      <c r="I1111" s="152"/>
      <c r="J1111" s="152"/>
      <c r="K1111" s="152"/>
      <c r="L1111" s="152"/>
      <c r="M1111" s="152"/>
    </row>
    <row r="1112" ht="15" hidden="1" outlineLevel="3" spans="1:13">
      <c r="A1112" s="157"/>
      <c r="B1112" s="151" t="s">
        <v>2787</v>
      </c>
      <c r="C1112" s="152">
        <f t="shared" si="54"/>
        <v>10</v>
      </c>
      <c r="D1112" s="152">
        <v>10</v>
      </c>
      <c r="E1112" s="152"/>
      <c r="F1112" s="152">
        <v>10</v>
      </c>
      <c r="G1112" s="152"/>
      <c r="H1112" s="152">
        <f t="shared" si="55"/>
        <v>0</v>
      </c>
      <c r="I1112" s="152"/>
      <c r="J1112" s="152"/>
      <c r="K1112" s="152"/>
      <c r="L1112" s="152"/>
      <c r="M1112" s="152"/>
    </row>
    <row r="1113" ht="15" hidden="1" outlineLevel="3" spans="1:13">
      <c r="A1113" s="157"/>
      <c r="B1113" s="151" t="s">
        <v>2788</v>
      </c>
      <c r="C1113" s="152">
        <f t="shared" si="54"/>
        <v>87</v>
      </c>
      <c r="D1113" s="152">
        <v>87</v>
      </c>
      <c r="E1113" s="152"/>
      <c r="F1113" s="152">
        <v>87</v>
      </c>
      <c r="G1113" s="152"/>
      <c r="H1113" s="152">
        <f t="shared" si="55"/>
        <v>0</v>
      </c>
      <c r="I1113" s="152"/>
      <c r="J1113" s="152"/>
      <c r="K1113" s="152"/>
      <c r="L1113" s="152"/>
      <c r="M1113" s="152"/>
    </row>
    <row r="1114" ht="15" hidden="1" outlineLevel="3" spans="1:13">
      <c r="A1114" s="157"/>
      <c r="B1114" s="151" t="s">
        <v>2789</v>
      </c>
      <c r="C1114" s="152">
        <f t="shared" si="54"/>
        <v>830</v>
      </c>
      <c r="D1114" s="152">
        <v>830</v>
      </c>
      <c r="E1114" s="152"/>
      <c r="F1114" s="152">
        <v>830</v>
      </c>
      <c r="G1114" s="152"/>
      <c r="H1114" s="152">
        <f t="shared" si="55"/>
        <v>0</v>
      </c>
      <c r="I1114" s="152"/>
      <c r="J1114" s="152"/>
      <c r="K1114" s="152"/>
      <c r="L1114" s="152"/>
      <c r="M1114" s="152"/>
    </row>
    <row r="1115" ht="15" hidden="1" outlineLevel="3" spans="1:13">
      <c r="A1115" s="157"/>
      <c r="B1115" s="151" t="s">
        <v>2790</v>
      </c>
      <c r="C1115" s="152">
        <f t="shared" si="54"/>
        <v>5</v>
      </c>
      <c r="D1115" s="152">
        <v>5</v>
      </c>
      <c r="E1115" s="152">
        <v>5</v>
      </c>
      <c r="F1115" s="152"/>
      <c r="G1115" s="152"/>
      <c r="H1115" s="152">
        <f t="shared" si="55"/>
        <v>0</v>
      </c>
      <c r="I1115" s="152"/>
      <c r="J1115" s="152"/>
      <c r="K1115" s="152"/>
      <c r="L1115" s="152"/>
      <c r="M1115" s="152"/>
    </row>
    <row r="1116" ht="15" hidden="1" outlineLevel="3" spans="1:13">
      <c r="A1116" s="157"/>
      <c r="B1116" s="151" t="s">
        <v>2791</v>
      </c>
      <c r="C1116" s="152">
        <f t="shared" ref="C1116:C1182" si="57">H1116+G1116+D1116</f>
        <v>16.33</v>
      </c>
      <c r="D1116" s="152">
        <v>16.33</v>
      </c>
      <c r="E1116" s="152">
        <v>16.33</v>
      </c>
      <c r="F1116" s="152"/>
      <c r="G1116" s="152"/>
      <c r="H1116" s="152">
        <f t="shared" ref="H1116:H1182" si="58">SUM(I1116:M1116)</f>
        <v>0</v>
      </c>
      <c r="I1116" s="152"/>
      <c r="J1116" s="152"/>
      <c r="K1116" s="152"/>
      <c r="L1116" s="152"/>
      <c r="M1116" s="152"/>
    </row>
    <row r="1117" ht="15" hidden="1" outlineLevel="3" spans="1:13">
      <c r="A1117" s="157"/>
      <c r="B1117" s="151" t="s">
        <v>2792</v>
      </c>
      <c r="C1117" s="152">
        <f t="shared" si="57"/>
        <v>300.61</v>
      </c>
      <c r="D1117" s="152">
        <v>300.61</v>
      </c>
      <c r="E1117" s="152">
        <v>300.61</v>
      </c>
      <c r="F1117" s="152"/>
      <c r="G1117" s="152"/>
      <c r="H1117" s="152">
        <f t="shared" si="58"/>
        <v>0</v>
      </c>
      <c r="I1117" s="152"/>
      <c r="J1117" s="152"/>
      <c r="K1117" s="152"/>
      <c r="L1117" s="152"/>
      <c r="M1117" s="152"/>
    </row>
    <row r="1118" ht="15" hidden="1" outlineLevel="3" spans="1:13">
      <c r="A1118" s="157"/>
      <c r="B1118" s="151" t="s">
        <v>2793</v>
      </c>
      <c r="C1118" s="152">
        <f t="shared" si="57"/>
        <v>18.4</v>
      </c>
      <c r="D1118" s="152">
        <v>18.4</v>
      </c>
      <c r="E1118" s="152">
        <v>18.4</v>
      </c>
      <c r="F1118" s="152"/>
      <c r="G1118" s="152"/>
      <c r="H1118" s="152">
        <f t="shared" si="58"/>
        <v>0</v>
      </c>
      <c r="I1118" s="152"/>
      <c r="J1118" s="152"/>
      <c r="K1118" s="152"/>
      <c r="L1118" s="152"/>
      <c r="M1118" s="152"/>
    </row>
    <row r="1119" ht="15" hidden="1" outlineLevel="3" spans="1:13">
      <c r="A1119" s="157"/>
      <c r="B1119" s="151" t="s">
        <v>2794</v>
      </c>
      <c r="C1119" s="152">
        <f t="shared" si="57"/>
        <v>12.6</v>
      </c>
      <c r="D1119" s="152">
        <v>12.6</v>
      </c>
      <c r="E1119" s="152">
        <v>12.6</v>
      </c>
      <c r="F1119" s="152"/>
      <c r="G1119" s="152"/>
      <c r="H1119" s="152">
        <f t="shared" si="58"/>
        <v>0</v>
      </c>
      <c r="I1119" s="152"/>
      <c r="J1119" s="152"/>
      <c r="K1119" s="152"/>
      <c r="L1119" s="152"/>
      <c r="M1119" s="152"/>
    </row>
    <row r="1120" ht="15" hidden="1" outlineLevel="3" spans="1:13">
      <c r="A1120" s="157"/>
      <c r="B1120" s="151" t="s">
        <v>2795</v>
      </c>
      <c r="C1120" s="152">
        <f t="shared" si="57"/>
        <v>3.78</v>
      </c>
      <c r="D1120" s="152">
        <v>3.78</v>
      </c>
      <c r="E1120" s="152">
        <v>3.78</v>
      </c>
      <c r="F1120" s="152"/>
      <c r="G1120" s="152"/>
      <c r="H1120" s="152">
        <f t="shared" si="58"/>
        <v>0</v>
      </c>
      <c r="I1120" s="152"/>
      <c r="J1120" s="152"/>
      <c r="K1120" s="152"/>
      <c r="L1120" s="152"/>
      <c r="M1120" s="152"/>
    </row>
    <row r="1121" ht="15" hidden="1" outlineLevel="3" spans="1:13">
      <c r="A1121" s="157"/>
      <c r="B1121" s="151" t="s">
        <v>2796</v>
      </c>
      <c r="C1121" s="152">
        <f t="shared" si="57"/>
        <v>280</v>
      </c>
      <c r="D1121" s="152">
        <v>280</v>
      </c>
      <c r="E1121" s="152"/>
      <c r="F1121" s="152">
        <v>280</v>
      </c>
      <c r="G1121" s="152"/>
      <c r="H1121" s="152">
        <f t="shared" si="58"/>
        <v>0</v>
      </c>
      <c r="I1121" s="152"/>
      <c r="J1121" s="152"/>
      <c r="K1121" s="152"/>
      <c r="L1121" s="152"/>
      <c r="M1121" s="152"/>
    </row>
    <row r="1122" ht="15" hidden="1" outlineLevel="3" spans="1:13">
      <c r="A1122" s="157"/>
      <c r="B1122" s="151" t="s">
        <v>2797</v>
      </c>
      <c r="C1122" s="152">
        <f t="shared" si="57"/>
        <v>650</v>
      </c>
      <c r="D1122" s="152">
        <v>650</v>
      </c>
      <c r="E1122" s="152">
        <v>650</v>
      </c>
      <c r="F1122" s="152"/>
      <c r="G1122" s="152"/>
      <c r="H1122" s="152">
        <f t="shared" si="58"/>
        <v>0</v>
      </c>
      <c r="I1122" s="152"/>
      <c r="J1122" s="152"/>
      <c r="K1122" s="152"/>
      <c r="L1122" s="152"/>
      <c r="M1122" s="152"/>
    </row>
    <row r="1123" ht="15" hidden="1" outlineLevel="3" spans="1:13">
      <c r="A1123" s="157"/>
      <c r="B1123" s="151" t="s">
        <v>2798</v>
      </c>
      <c r="C1123" s="152">
        <f t="shared" si="57"/>
        <v>1000</v>
      </c>
      <c r="D1123" s="152">
        <v>1000</v>
      </c>
      <c r="E1123" s="152"/>
      <c r="F1123" s="152">
        <v>1000</v>
      </c>
      <c r="G1123" s="152"/>
      <c r="H1123" s="152">
        <f t="shared" si="58"/>
        <v>0</v>
      </c>
      <c r="I1123" s="152"/>
      <c r="J1123" s="152"/>
      <c r="K1123" s="152"/>
      <c r="L1123" s="152"/>
      <c r="M1123" s="152"/>
    </row>
    <row r="1124" ht="15" hidden="1" outlineLevel="2" spans="1:13">
      <c r="A1124" s="143" t="s">
        <v>1626</v>
      </c>
      <c r="B1124" s="149" t="s">
        <v>2799</v>
      </c>
      <c r="C1124" s="150">
        <f t="shared" si="57"/>
        <v>74.2</v>
      </c>
      <c r="D1124" s="150">
        <v>74.2</v>
      </c>
      <c r="E1124" s="150">
        <v>74.2</v>
      </c>
      <c r="F1124" s="150"/>
      <c r="G1124" s="150"/>
      <c r="H1124" s="150">
        <f t="shared" si="58"/>
        <v>0</v>
      </c>
      <c r="I1124" s="150"/>
      <c r="J1124" s="150"/>
      <c r="K1124" s="150"/>
      <c r="L1124" s="150"/>
      <c r="M1124" s="150"/>
    </row>
    <row r="1125" ht="15" hidden="1" outlineLevel="3" spans="1:13">
      <c r="A1125" s="157"/>
      <c r="B1125" s="151" t="s">
        <v>2578</v>
      </c>
      <c r="C1125" s="152">
        <f t="shared" si="57"/>
        <v>66.2</v>
      </c>
      <c r="D1125" s="152">
        <v>66.2</v>
      </c>
      <c r="E1125" s="152">
        <v>66.2</v>
      </c>
      <c r="F1125" s="152"/>
      <c r="G1125" s="152"/>
      <c r="H1125" s="152">
        <f t="shared" si="58"/>
        <v>0</v>
      </c>
      <c r="I1125" s="152"/>
      <c r="J1125" s="152"/>
      <c r="K1125" s="152"/>
      <c r="L1125" s="152"/>
      <c r="M1125" s="152"/>
    </row>
    <row r="1126" ht="15" hidden="1" outlineLevel="3" spans="1:13">
      <c r="A1126" s="157"/>
      <c r="B1126" s="151" t="s">
        <v>2577</v>
      </c>
      <c r="C1126" s="152">
        <f t="shared" si="57"/>
        <v>8</v>
      </c>
      <c r="D1126" s="152">
        <v>8</v>
      </c>
      <c r="E1126" s="152">
        <v>8</v>
      </c>
      <c r="F1126" s="152"/>
      <c r="G1126" s="152"/>
      <c r="H1126" s="152">
        <f t="shared" si="58"/>
        <v>0</v>
      </c>
      <c r="I1126" s="152"/>
      <c r="J1126" s="152"/>
      <c r="K1126" s="152"/>
      <c r="L1126" s="152"/>
      <c r="M1126" s="152"/>
    </row>
    <row r="1127" s="132" customFormat="1" ht="17.45" hidden="1" customHeight="1" outlineLevel="1" spans="1:13">
      <c r="A1127" s="143"/>
      <c r="B1127" s="149" t="s">
        <v>1638</v>
      </c>
      <c r="C1127" s="150">
        <f t="shared" ref="C1127:M1127" si="59">SUMIF($A$6:$A$2007,"811???",C6:C2007)</f>
        <v>1256.55</v>
      </c>
      <c r="D1127" s="150">
        <f t="shared" si="59"/>
        <v>1256.55</v>
      </c>
      <c r="E1127" s="150">
        <f t="shared" si="59"/>
        <v>1156.55</v>
      </c>
      <c r="F1127" s="150">
        <f t="shared" si="59"/>
        <v>100</v>
      </c>
      <c r="G1127" s="150">
        <f t="shared" si="59"/>
        <v>0</v>
      </c>
      <c r="H1127" s="150">
        <f t="shared" si="59"/>
        <v>0</v>
      </c>
      <c r="I1127" s="150">
        <f t="shared" si="59"/>
        <v>0</v>
      </c>
      <c r="J1127" s="150">
        <f t="shared" si="59"/>
        <v>0</v>
      </c>
      <c r="K1127" s="150">
        <f t="shared" si="59"/>
        <v>0</v>
      </c>
      <c r="L1127" s="150">
        <f t="shared" si="59"/>
        <v>0</v>
      </c>
      <c r="M1127" s="150">
        <f t="shared" si="59"/>
        <v>0</v>
      </c>
    </row>
    <row r="1128" ht="15" hidden="1" outlineLevel="2" spans="1:13">
      <c r="A1128" s="143" t="s">
        <v>1639</v>
      </c>
      <c r="B1128" s="149" t="s">
        <v>2800</v>
      </c>
      <c r="C1128" s="150">
        <f t="shared" si="57"/>
        <v>1220.35</v>
      </c>
      <c r="D1128" s="150">
        <v>1220.35</v>
      </c>
      <c r="E1128" s="150">
        <v>1120.35</v>
      </c>
      <c r="F1128" s="150">
        <v>100</v>
      </c>
      <c r="G1128" s="150"/>
      <c r="H1128" s="150">
        <f t="shared" si="58"/>
        <v>0</v>
      </c>
      <c r="I1128" s="150"/>
      <c r="J1128" s="150"/>
      <c r="K1128" s="150"/>
      <c r="L1128" s="150"/>
      <c r="M1128" s="150"/>
    </row>
    <row r="1129" ht="15" hidden="1" outlineLevel="3" spans="1:13">
      <c r="A1129" s="157"/>
      <c r="B1129" s="151" t="s">
        <v>2801</v>
      </c>
      <c r="C1129" s="152">
        <f t="shared" si="57"/>
        <v>150</v>
      </c>
      <c r="D1129" s="152">
        <v>150</v>
      </c>
      <c r="E1129" s="152">
        <v>50</v>
      </c>
      <c r="F1129" s="152">
        <v>100</v>
      </c>
      <c r="G1129" s="152"/>
      <c r="H1129" s="152">
        <f t="shared" si="58"/>
        <v>0</v>
      </c>
      <c r="I1129" s="152"/>
      <c r="J1129" s="152"/>
      <c r="K1129" s="152"/>
      <c r="L1129" s="152"/>
      <c r="M1129" s="152"/>
    </row>
    <row r="1130" ht="15" hidden="1" outlineLevel="3" spans="1:13">
      <c r="A1130" s="157"/>
      <c r="B1130" s="151" t="s">
        <v>2802</v>
      </c>
      <c r="C1130" s="152">
        <f t="shared" si="57"/>
        <v>10.5</v>
      </c>
      <c r="D1130" s="152">
        <v>10.5</v>
      </c>
      <c r="E1130" s="152">
        <v>10.5</v>
      </c>
      <c r="F1130" s="152"/>
      <c r="G1130" s="152"/>
      <c r="H1130" s="152">
        <f t="shared" si="58"/>
        <v>0</v>
      </c>
      <c r="I1130" s="152"/>
      <c r="J1130" s="152"/>
      <c r="K1130" s="152"/>
      <c r="L1130" s="152"/>
      <c r="M1130" s="152"/>
    </row>
    <row r="1131" ht="15" hidden="1" outlineLevel="3" spans="1:13">
      <c r="A1131" s="157"/>
      <c r="B1131" s="151" t="s">
        <v>2803</v>
      </c>
      <c r="C1131" s="152">
        <f t="shared" si="57"/>
        <v>20</v>
      </c>
      <c r="D1131" s="152">
        <v>20</v>
      </c>
      <c r="E1131" s="152">
        <v>20</v>
      </c>
      <c r="F1131" s="152"/>
      <c r="G1131" s="152"/>
      <c r="H1131" s="152">
        <f t="shared" si="58"/>
        <v>0</v>
      </c>
      <c r="I1131" s="152"/>
      <c r="J1131" s="152"/>
      <c r="K1131" s="152"/>
      <c r="L1131" s="152"/>
      <c r="M1131" s="152"/>
    </row>
    <row r="1132" ht="15" hidden="1" outlineLevel="3" spans="1:13">
      <c r="A1132" s="157"/>
      <c r="B1132" s="151" t="s">
        <v>2804</v>
      </c>
      <c r="C1132" s="152">
        <f t="shared" si="57"/>
        <v>35</v>
      </c>
      <c r="D1132" s="152">
        <v>35</v>
      </c>
      <c r="E1132" s="152">
        <v>35</v>
      </c>
      <c r="F1132" s="152"/>
      <c r="G1132" s="152"/>
      <c r="H1132" s="152">
        <f t="shared" si="58"/>
        <v>0</v>
      </c>
      <c r="I1132" s="152"/>
      <c r="J1132" s="152"/>
      <c r="K1132" s="152"/>
      <c r="L1132" s="152"/>
      <c r="M1132" s="152"/>
    </row>
    <row r="1133" ht="15" hidden="1" outlineLevel="3" spans="1:13">
      <c r="A1133" s="157"/>
      <c r="B1133" s="151" t="s">
        <v>2805</v>
      </c>
      <c r="C1133" s="152">
        <f t="shared" si="57"/>
        <v>70</v>
      </c>
      <c r="D1133" s="152">
        <v>70</v>
      </c>
      <c r="E1133" s="152">
        <v>70</v>
      </c>
      <c r="F1133" s="152"/>
      <c r="G1133" s="152"/>
      <c r="H1133" s="152">
        <f t="shared" si="58"/>
        <v>0</v>
      </c>
      <c r="I1133" s="152"/>
      <c r="J1133" s="152"/>
      <c r="K1133" s="152"/>
      <c r="L1133" s="152"/>
      <c r="M1133" s="152"/>
    </row>
    <row r="1134" ht="15" hidden="1" outlineLevel="3" spans="1:13">
      <c r="A1134" s="157"/>
      <c r="B1134" s="151" t="s">
        <v>2806</v>
      </c>
      <c r="C1134" s="152">
        <f t="shared" si="57"/>
        <v>3.5</v>
      </c>
      <c r="D1134" s="152">
        <v>3.5</v>
      </c>
      <c r="E1134" s="152">
        <v>3.5</v>
      </c>
      <c r="F1134" s="152"/>
      <c r="G1134" s="152"/>
      <c r="H1134" s="152">
        <f t="shared" si="58"/>
        <v>0</v>
      </c>
      <c r="I1134" s="152"/>
      <c r="J1134" s="152"/>
      <c r="K1134" s="152"/>
      <c r="L1134" s="152"/>
      <c r="M1134" s="152"/>
    </row>
    <row r="1135" ht="15" hidden="1" outlineLevel="3" spans="1:13">
      <c r="A1135" s="157"/>
      <c r="B1135" s="151" t="s">
        <v>2807</v>
      </c>
      <c r="C1135" s="152">
        <f t="shared" si="57"/>
        <v>260</v>
      </c>
      <c r="D1135" s="152">
        <v>260</v>
      </c>
      <c r="E1135" s="152">
        <v>260</v>
      </c>
      <c r="F1135" s="152"/>
      <c r="G1135" s="152"/>
      <c r="H1135" s="152">
        <f t="shared" si="58"/>
        <v>0</v>
      </c>
      <c r="I1135" s="152"/>
      <c r="J1135" s="152"/>
      <c r="K1135" s="152"/>
      <c r="L1135" s="152"/>
      <c r="M1135" s="152"/>
    </row>
    <row r="1136" ht="15" hidden="1" outlineLevel="3" spans="1:13">
      <c r="A1136" s="157"/>
      <c r="B1136" s="151" t="s">
        <v>2808</v>
      </c>
      <c r="C1136" s="152">
        <f t="shared" si="57"/>
        <v>5</v>
      </c>
      <c r="D1136" s="152">
        <v>5</v>
      </c>
      <c r="E1136" s="152">
        <v>5</v>
      </c>
      <c r="F1136" s="152"/>
      <c r="G1136" s="152"/>
      <c r="H1136" s="152">
        <f t="shared" si="58"/>
        <v>0</v>
      </c>
      <c r="I1136" s="152"/>
      <c r="J1136" s="152"/>
      <c r="K1136" s="152"/>
      <c r="L1136" s="152"/>
      <c r="M1136" s="152"/>
    </row>
    <row r="1137" ht="15" hidden="1" outlineLevel="3" spans="1:13">
      <c r="A1137" s="157"/>
      <c r="B1137" s="151" t="s">
        <v>2809</v>
      </c>
      <c r="C1137" s="152">
        <f t="shared" si="57"/>
        <v>621.23</v>
      </c>
      <c r="D1137" s="152">
        <v>621.23</v>
      </c>
      <c r="E1137" s="152">
        <v>621.23</v>
      </c>
      <c r="F1137" s="152"/>
      <c r="G1137" s="152"/>
      <c r="H1137" s="152">
        <f t="shared" si="58"/>
        <v>0</v>
      </c>
      <c r="I1137" s="152"/>
      <c r="J1137" s="152"/>
      <c r="K1137" s="152"/>
      <c r="L1137" s="152"/>
      <c r="M1137" s="152"/>
    </row>
    <row r="1138" ht="15" hidden="1" outlineLevel="3" spans="1:13">
      <c r="A1138" s="157"/>
      <c r="B1138" s="151" t="s">
        <v>2810</v>
      </c>
      <c r="C1138" s="152">
        <f t="shared" si="57"/>
        <v>17.4</v>
      </c>
      <c r="D1138" s="152">
        <v>17.4</v>
      </c>
      <c r="E1138" s="152">
        <v>17.4</v>
      </c>
      <c r="F1138" s="152"/>
      <c r="G1138" s="152"/>
      <c r="H1138" s="152">
        <f t="shared" si="58"/>
        <v>0</v>
      </c>
      <c r="I1138" s="152"/>
      <c r="J1138" s="152"/>
      <c r="K1138" s="152"/>
      <c r="L1138" s="152"/>
      <c r="M1138" s="152"/>
    </row>
    <row r="1139" ht="15" hidden="1" outlineLevel="3" spans="1:13">
      <c r="A1139" s="157"/>
      <c r="B1139" s="151" t="s">
        <v>2811</v>
      </c>
      <c r="C1139" s="152">
        <f t="shared" si="57"/>
        <v>5.22</v>
      </c>
      <c r="D1139" s="152">
        <v>5.22</v>
      </c>
      <c r="E1139" s="152">
        <v>5.22</v>
      </c>
      <c r="F1139" s="152"/>
      <c r="G1139" s="152"/>
      <c r="H1139" s="152">
        <f t="shared" si="58"/>
        <v>0</v>
      </c>
      <c r="I1139" s="152"/>
      <c r="J1139" s="152"/>
      <c r="K1139" s="152"/>
      <c r="L1139" s="152"/>
      <c r="M1139" s="152"/>
    </row>
    <row r="1140" ht="15" hidden="1" outlineLevel="3" spans="1:13">
      <c r="A1140" s="157"/>
      <c r="B1140" s="151" t="s">
        <v>2812</v>
      </c>
      <c r="C1140" s="152">
        <f t="shared" si="57"/>
        <v>22.5</v>
      </c>
      <c r="D1140" s="152">
        <v>22.5</v>
      </c>
      <c r="E1140" s="152">
        <v>22.5</v>
      </c>
      <c r="F1140" s="152"/>
      <c r="G1140" s="152"/>
      <c r="H1140" s="152">
        <f t="shared" si="58"/>
        <v>0</v>
      </c>
      <c r="I1140" s="152"/>
      <c r="J1140" s="152"/>
      <c r="K1140" s="152"/>
      <c r="L1140" s="152"/>
      <c r="M1140" s="152"/>
    </row>
    <row r="1141" ht="15" hidden="1" outlineLevel="2" spans="1:13">
      <c r="A1141" s="143" t="s">
        <v>1641</v>
      </c>
      <c r="B1141" s="149" t="s">
        <v>2813</v>
      </c>
      <c r="C1141" s="150">
        <f t="shared" si="57"/>
        <v>29.2</v>
      </c>
      <c r="D1141" s="150">
        <v>29.2</v>
      </c>
      <c r="E1141" s="150">
        <v>29.2</v>
      </c>
      <c r="F1141" s="150"/>
      <c r="G1141" s="150"/>
      <c r="H1141" s="150">
        <f t="shared" si="58"/>
        <v>0</v>
      </c>
      <c r="I1141" s="150"/>
      <c r="J1141" s="150"/>
      <c r="K1141" s="150"/>
      <c r="L1141" s="150"/>
      <c r="M1141" s="150"/>
    </row>
    <row r="1142" ht="15" hidden="1" outlineLevel="3" spans="1:13">
      <c r="A1142" s="157"/>
      <c r="B1142" s="151" t="s">
        <v>2814</v>
      </c>
      <c r="C1142" s="152">
        <f t="shared" si="57"/>
        <v>18.2</v>
      </c>
      <c r="D1142" s="152">
        <v>18.2</v>
      </c>
      <c r="E1142" s="152">
        <v>18.2</v>
      </c>
      <c r="F1142" s="152"/>
      <c r="G1142" s="152"/>
      <c r="H1142" s="152">
        <f t="shared" si="58"/>
        <v>0</v>
      </c>
      <c r="I1142" s="152"/>
      <c r="J1142" s="152"/>
      <c r="K1142" s="152"/>
      <c r="L1142" s="152"/>
      <c r="M1142" s="152"/>
    </row>
    <row r="1143" ht="15" hidden="1" outlineLevel="3" spans="1:13">
      <c r="A1143" s="157"/>
      <c r="B1143" s="151" t="s">
        <v>2815</v>
      </c>
      <c r="C1143" s="152">
        <f t="shared" si="57"/>
        <v>11</v>
      </c>
      <c r="D1143" s="152">
        <v>11</v>
      </c>
      <c r="E1143" s="152">
        <v>11</v>
      </c>
      <c r="F1143" s="152"/>
      <c r="G1143" s="152"/>
      <c r="H1143" s="152">
        <f t="shared" si="58"/>
        <v>0</v>
      </c>
      <c r="I1143" s="152"/>
      <c r="J1143" s="152"/>
      <c r="K1143" s="152"/>
      <c r="L1143" s="152"/>
      <c r="M1143" s="152"/>
    </row>
    <row r="1144" ht="15" hidden="1" outlineLevel="2" spans="1:13">
      <c r="A1144" s="143" t="s">
        <v>1643</v>
      </c>
      <c r="B1144" s="149" t="s">
        <v>2816</v>
      </c>
      <c r="C1144" s="150">
        <f t="shared" si="57"/>
        <v>7</v>
      </c>
      <c r="D1144" s="150">
        <v>7</v>
      </c>
      <c r="E1144" s="150">
        <v>7</v>
      </c>
      <c r="F1144" s="150"/>
      <c r="G1144" s="150"/>
      <c r="H1144" s="150">
        <f t="shared" si="58"/>
        <v>0</v>
      </c>
      <c r="I1144" s="150"/>
      <c r="J1144" s="150"/>
      <c r="K1144" s="150"/>
      <c r="L1144" s="150"/>
      <c r="M1144" s="150"/>
    </row>
    <row r="1145" ht="15" hidden="1" outlineLevel="3" spans="1:13">
      <c r="A1145" s="157"/>
      <c r="B1145" s="151" t="s">
        <v>2817</v>
      </c>
      <c r="C1145" s="152">
        <f t="shared" si="57"/>
        <v>7</v>
      </c>
      <c r="D1145" s="152">
        <v>7</v>
      </c>
      <c r="E1145" s="152">
        <v>7</v>
      </c>
      <c r="F1145" s="152"/>
      <c r="G1145" s="152"/>
      <c r="H1145" s="152">
        <f t="shared" si="58"/>
        <v>0</v>
      </c>
      <c r="I1145" s="152"/>
      <c r="J1145" s="152"/>
      <c r="K1145" s="152"/>
      <c r="L1145" s="152"/>
      <c r="M1145" s="152"/>
    </row>
    <row r="1146" s="132" customFormat="1" ht="17.45" hidden="1" customHeight="1" outlineLevel="1" spans="1:13">
      <c r="A1146" s="143"/>
      <c r="B1146" s="149" t="s">
        <v>1647</v>
      </c>
      <c r="C1146" s="150">
        <f t="shared" ref="C1146:M1146" si="60">SUMIF($A$6:$A$2006,"812???",C6:C2006)</f>
        <v>8561.07</v>
      </c>
      <c r="D1146" s="150">
        <f t="shared" si="60"/>
        <v>8561.07</v>
      </c>
      <c r="E1146" s="150">
        <f t="shared" si="60"/>
        <v>3336.07</v>
      </c>
      <c r="F1146" s="150">
        <f t="shared" si="60"/>
        <v>5225</v>
      </c>
      <c r="G1146" s="150">
        <f t="shared" si="60"/>
        <v>0</v>
      </c>
      <c r="H1146" s="150">
        <f t="shared" si="60"/>
        <v>0</v>
      </c>
      <c r="I1146" s="150">
        <f t="shared" si="60"/>
        <v>0</v>
      </c>
      <c r="J1146" s="150">
        <f t="shared" si="60"/>
        <v>0</v>
      </c>
      <c r="K1146" s="150">
        <f t="shared" si="60"/>
        <v>0</v>
      </c>
      <c r="L1146" s="150">
        <f t="shared" si="60"/>
        <v>0</v>
      </c>
      <c r="M1146" s="150">
        <f t="shared" si="60"/>
        <v>0</v>
      </c>
    </row>
    <row r="1147" ht="15" hidden="1" outlineLevel="2" spans="1:13">
      <c r="A1147" s="143" t="s">
        <v>1648</v>
      </c>
      <c r="B1147" s="149" t="s">
        <v>2818</v>
      </c>
      <c r="C1147" s="150">
        <f t="shared" si="57"/>
        <v>8511.37</v>
      </c>
      <c r="D1147" s="150">
        <v>8511.37</v>
      </c>
      <c r="E1147" s="150">
        <v>3311.37</v>
      </c>
      <c r="F1147" s="150">
        <v>5200</v>
      </c>
      <c r="G1147" s="150"/>
      <c r="H1147" s="150">
        <f t="shared" si="58"/>
        <v>0</v>
      </c>
      <c r="I1147" s="150"/>
      <c r="J1147" s="150"/>
      <c r="K1147" s="150"/>
      <c r="L1147" s="150"/>
      <c r="M1147" s="150"/>
    </row>
    <row r="1148" ht="15" hidden="1" outlineLevel="3" spans="1:13">
      <c r="A1148" s="157"/>
      <c r="B1148" s="151" t="s">
        <v>2046</v>
      </c>
      <c r="C1148" s="152">
        <f t="shared" si="57"/>
        <v>28</v>
      </c>
      <c r="D1148" s="152">
        <v>28</v>
      </c>
      <c r="E1148" s="152">
        <v>28</v>
      </c>
      <c r="F1148" s="152"/>
      <c r="G1148" s="152"/>
      <c r="H1148" s="152">
        <f t="shared" si="58"/>
        <v>0</v>
      </c>
      <c r="I1148" s="152"/>
      <c r="J1148" s="152"/>
      <c r="K1148" s="152"/>
      <c r="L1148" s="152"/>
      <c r="M1148" s="152"/>
    </row>
    <row r="1149" ht="15" hidden="1" outlineLevel="3" spans="1:13">
      <c r="A1149" s="157"/>
      <c r="B1149" s="151" t="s">
        <v>2819</v>
      </c>
      <c r="C1149" s="152">
        <f t="shared" si="57"/>
        <v>5</v>
      </c>
      <c r="D1149" s="152">
        <v>5</v>
      </c>
      <c r="E1149" s="152">
        <v>5</v>
      </c>
      <c r="F1149" s="152"/>
      <c r="G1149" s="152"/>
      <c r="H1149" s="152">
        <f t="shared" si="58"/>
        <v>0</v>
      </c>
      <c r="I1149" s="152"/>
      <c r="J1149" s="152"/>
      <c r="K1149" s="152"/>
      <c r="L1149" s="152"/>
      <c r="M1149" s="152"/>
    </row>
    <row r="1150" ht="15" hidden="1" outlineLevel="3" spans="1:13">
      <c r="A1150" s="157"/>
      <c r="B1150" s="151" t="s">
        <v>2820</v>
      </c>
      <c r="C1150" s="152">
        <f t="shared" si="57"/>
        <v>13.8</v>
      </c>
      <c r="D1150" s="152">
        <v>13.8</v>
      </c>
      <c r="E1150" s="152">
        <v>13.8</v>
      </c>
      <c r="F1150" s="152"/>
      <c r="G1150" s="152"/>
      <c r="H1150" s="152">
        <f t="shared" si="58"/>
        <v>0</v>
      </c>
      <c r="I1150" s="152"/>
      <c r="J1150" s="152"/>
      <c r="K1150" s="152"/>
      <c r="L1150" s="152"/>
      <c r="M1150" s="152"/>
    </row>
    <row r="1151" ht="15" hidden="1" outlineLevel="3" spans="1:13">
      <c r="A1151" s="157"/>
      <c r="B1151" s="151" t="s">
        <v>2821</v>
      </c>
      <c r="C1151" s="152">
        <f t="shared" si="57"/>
        <v>510</v>
      </c>
      <c r="D1151" s="152">
        <v>510</v>
      </c>
      <c r="E1151" s="152">
        <v>510</v>
      </c>
      <c r="F1151" s="152"/>
      <c r="G1151" s="152"/>
      <c r="H1151" s="152">
        <f t="shared" si="58"/>
        <v>0</v>
      </c>
      <c r="I1151" s="152"/>
      <c r="J1151" s="152"/>
      <c r="K1151" s="152"/>
      <c r="L1151" s="152"/>
      <c r="M1151" s="152"/>
    </row>
    <row r="1152" ht="15" hidden="1" outlineLevel="3" spans="1:13">
      <c r="A1152" s="157"/>
      <c r="B1152" s="151" t="s">
        <v>2822</v>
      </c>
      <c r="C1152" s="152">
        <f t="shared" si="57"/>
        <v>4.14</v>
      </c>
      <c r="D1152" s="152">
        <v>4.14</v>
      </c>
      <c r="E1152" s="152">
        <v>4.14</v>
      </c>
      <c r="F1152" s="152"/>
      <c r="G1152" s="152"/>
      <c r="H1152" s="152">
        <f t="shared" si="58"/>
        <v>0</v>
      </c>
      <c r="I1152" s="152"/>
      <c r="J1152" s="152"/>
      <c r="K1152" s="152"/>
      <c r="L1152" s="152"/>
      <c r="M1152" s="152"/>
    </row>
    <row r="1153" ht="15" hidden="1" outlineLevel="3" spans="1:13">
      <c r="A1153" s="157"/>
      <c r="B1153" s="151" t="s">
        <v>2823</v>
      </c>
      <c r="C1153" s="152">
        <f t="shared" si="57"/>
        <v>1000</v>
      </c>
      <c r="D1153" s="152">
        <v>1000</v>
      </c>
      <c r="E1153" s="152">
        <v>1000</v>
      </c>
      <c r="F1153" s="152"/>
      <c r="G1153" s="152"/>
      <c r="H1153" s="152">
        <f t="shared" si="58"/>
        <v>0</v>
      </c>
      <c r="I1153" s="152"/>
      <c r="J1153" s="152"/>
      <c r="K1153" s="152"/>
      <c r="L1153" s="152"/>
      <c r="M1153" s="152"/>
    </row>
    <row r="1154" ht="15" hidden="1" outlineLevel="3" spans="1:13">
      <c r="A1154" s="157"/>
      <c r="B1154" s="151" t="s">
        <v>2824</v>
      </c>
      <c r="C1154" s="152">
        <f t="shared" si="57"/>
        <v>6</v>
      </c>
      <c r="D1154" s="152">
        <v>6</v>
      </c>
      <c r="E1154" s="152">
        <v>6</v>
      </c>
      <c r="F1154" s="152"/>
      <c r="G1154" s="152"/>
      <c r="H1154" s="152">
        <f t="shared" si="58"/>
        <v>0</v>
      </c>
      <c r="I1154" s="152"/>
      <c r="J1154" s="152"/>
      <c r="K1154" s="152"/>
      <c r="L1154" s="152"/>
      <c r="M1154" s="152"/>
    </row>
    <row r="1155" ht="15" hidden="1" outlineLevel="3" spans="1:13">
      <c r="A1155" s="157"/>
      <c r="B1155" s="151" t="s">
        <v>2825</v>
      </c>
      <c r="C1155" s="152">
        <f t="shared" si="57"/>
        <v>3200</v>
      </c>
      <c r="D1155" s="152">
        <v>3200</v>
      </c>
      <c r="E1155" s="152"/>
      <c r="F1155" s="152">
        <v>3200</v>
      </c>
      <c r="G1155" s="152"/>
      <c r="H1155" s="152">
        <f t="shared" si="58"/>
        <v>0</v>
      </c>
      <c r="I1155" s="152"/>
      <c r="J1155" s="152"/>
      <c r="K1155" s="152"/>
      <c r="L1155" s="152"/>
      <c r="M1155" s="152"/>
    </row>
    <row r="1156" ht="15" hidden="1" outlineLevel="3" spans="1:13">
      <c r="A1156" s="157"/>
      <c r="B1156" s="151" t="s">
        <v>2826</v>
      </c>
      <c r="C1156" s="152">
        <f t="shared" si="57"/>
        <v>48.74</v>
      </c>
      <c r="D1156" s="152">
        <v>48.74</v>
      </c>
      <c r="E1156" s="152">
        <v>48.74</v>
      </c>
      <c r="F1156" s="152"/>
      <c r="G1156" s="152"/>
      <c r="H1156" s="152">
        <f t="shared" si="58"/>
        <v>0</v>
      </c>
      <c r="I1156" s="152"/>
      <c r="J1156" s="152"/>
      <c r="K1156" s="152"/>
      <c r="L1156" s="152"/>
      <c r="M1156" s="152"/>
    </row>
    <row r="1157" ht="15" hidden="1" outlineLevel="3" spans="1:13">
      <c r="A1157" s="157"/>
      <c r="B1157" s="151" t="s">
        <v>2827</v>
      </c>
      <c r="C1157" s="152">
        <f t="shared" si="57"/>
        <v>2000</v>
      </c>
      <c r="D1157" s="152">
        <v>2000</v>
      </c>
      <c r="E1157" s="152"/>
      <c r="F1157" s="152">
        <v>2000</v>
      </c>
      <c r="G1157" s="152"/>
      <c r="H1157" s="152">
        <f t="shared" si="58"/>
        <v>0</v>
      </c>
      <c r="I1157" s="152"/>
      <c r="J1157" s="152"/>
      <c r="K1157" s="152"/>
      <c r="L1157" s="152"/>
      <c r="M1157" s="152"/>
    </row>
    <row r="1158" ht="15" hidden="1" outlineLevel="3" spans="1:13">
      <c r="A1158" s="157"/>
      <c r="B1158" s="151" t="s">
        <v>2828</v>
      </c>
      <c r="C1158" s="152">
        <f t="shared" si="57"/>
        <v>400</v>
      </c>
      <c r="D1158" s="152">
        <v>400</v>
      </c>
      <c r="E1158" s="152">
        <v>400</v>
      </c>
      <c r="F1158" s="152"/>
      <c r="G1158" s="152"/>
      <c r="H1158" s="152">
        <f t="shared" si="58"/>
        <v>0</v>
      </c>
      <c r="I1158" s="152"/>
      <c r="J1158" s="152"/>
      <c r="K1158" s="152"/>
      <c r="L1158" s="152"/>
      <c r="M1158" s="152"/>
    </row>
    <row r="1159" ht="15" hidden="1" outlineLevel="3" spans="1:13">
      <c r="A1159" s="157"/>
      <c r="B1159" s="151" t="s">
        <v>2829</v>
      </c>
      <c r="C1159" s="152">
        <f t="shared" si="57"/>
        <v>300</v>
      </c>
      <c r="D1159" s="152">
        <v>300</v>
      </c>
      <c r="E1159" s="152">
        <v>300</v>
      </c>
      <c r="F1159" s="152"/>
      <c r="G1159" s="152"/>
      <c r="H1159" s="152">
        <f t="shared" si="58"/>
        <v>0</v>
      </c>
      <c r="I1159" s="152"/>
      <c r="J1159" s="152"/>
      <c r="K1159" s="152"/>
      <c r="L1159" s="152"/>
      <c r="M1159" s="152"/>
    </row>
    <row r="1160" ht="15" hidden="1" outlineLevel="3" spans="1:13">
      <c r="A1160" s="157"/>
      <c r="B1160" s="151" t="s">
        <v>2830</v>
      </c>
      <c r="C1160" s="152">
        <f t="shared" si="57"/>
        <v>400</v>
      </c>
      <c r="D1160" s="152">
        <v>400</v>
      </c>
      <c r="E1160" s="152">
        <v>400</v>
      </c>
      <c r="F1160" s="152"/>
      <c r="G1160" s="152"/>
      <c r="H1160" s="152">
        <f t="shared" si="58"/>
        <v>0</v>
      </c>
      <c r="I1160" s="152"/>
      <c r="J1160" s="152"/>
      <c r="K1160" s="152"/>
      <c r="L1160" s="152"/>
      <c r="M1160" s="152"/>
    </row>
    <row r="1161" ht="15" hidden="1" outlineLevel="3" spans="1:13">
      <c r="A1161" s="157"/>
      <c r="B1161" s="151" t="s">
        <v>2831</v>
      </c>
      <c r="C1161" s="152">
        <f t="shared" si="57"/>
        <v>17.2</v>
      </c>
      <c r="D1161" s="152">
        <v>17.2</v>
      </c>
      <c r="E1161" s="152">
        <v>17.2</v>
      </c>
      <c r="F1161" s="152"/>
      <c r="G1161" s="152"/>
      <c r="H1161" s="152">
        <f t="shared" si="58"/>
        <v>0</v>
      </c>
      <c r="I1161" s="152"/>
      <c r="J1161" s="152"/>
      <c r="K1161" s="152"/>
      <c r="L1161" s="152"/>
      <c r="M1161" s="152"/>
    </row>
    <row r="1162" ht="15" hidden="1" outlineLevel="3" spans="1:13">
      <c r="A1162" s="157"/>
      <c r="B1162" s="151" t="s">
        <v>2832</v>
      </c>
      <c r="C1162" s="152">
        <f t="shared" si="57"/>
        <v>50</v>
      </c>
      <c r="D1162" s="152">
        <v>50</v>
      </c>
      <c r="E1162" s="152">
        <v>50</v>
      </c>
      <c r="F1162" s="152"/>
      <c r="G1162" s="152"/>
      <c r="H1162" s="152">
        <f t="shared" si="58"/>
        <v>0</v>
      </c>
      <c r="I1162" s="152"/>
      <c r="J1162" s="152"/>
      <c r="K1162" s="152"/>
      <c r="L1162" s="152"/>
      <c r="M1162" s="152"/>
    </row>
    <row r="1163" ht="15" hidden="1" outlineLevel="3" spans="1:13">
      <c r="A1163" s="157"/>
      <c r="B1163" s="151" t="s">
        <v>2833</v>
      </c>
      <c r="C1163" s="152">
        <f t="shared" si="57"/>
        <v>478.49</v>
      </c>
      <c r="D1163" s="152">
        <v>478.49</v>
      </c>
      <c r="E1163" s="152">
        <v>478.49</v>
      </c>
      <c r="F1163" s="152"/>
      <c r="G1163" s="152"/>
      <c r="H1163" s="152">
        <f t="shared" si="58"/>
        <v>0</v>
      </c>
      <c r="I1163" s="152"/>
      <c r="J1163" s="152"/>
      <c r="K1163" s="152"/>
      <c r="L1163" s="152"/>
      <c r="M1163" s="152"/>
    </row>
    <row r="1164" ht="15" hidden="1" outlineLevel="3" spans="1:13">
      <c r="A1164" s="157"/>
      <c r="B1164" s="151" t="s">
        <v>2834</v>
      </c>
      <c r="C1164" s="152">
        <f t="shared" si="57"/>
        <v>50</v>
      </c>
      <c r="D1164" s="152">
        <v>50</v>
      </c>
      <c r="E1164" s="152">
        <v>50</v>
      </c>
      <c r="F1164" s="152"/>
      <c r="G1164" s="152"/>
      <c r="H1164" s="152">
        <f t="shared" si="58"/>
        <v>0</v>
      </c>
      <c r="I1164" s="152"/>
      <c r="J1164" s="152"/>
      <c r="K1164" s="152"/>
      <c r="L1164" s="152"/>
      <c r="M1164" s="152"/>
    </row>
    <row r="1165" ht="15" hidden="1" outlineLevel="2" spans="1:13">
      <c r="A1165" s="143" t="s">
        <v>1650</v>
      </c>
      <c r="B1165" s="149" t="s">
        <v>2835</v>
      </c>
      <c r="C1165" s="150">
        <f t="shared" si="57"/>
        <v>24.7</v>
      </c>
      <c r="D1165" s="150">
        <v>24.7</v>
      </c>
      <c r="E1165" s="150">
        <v>24.7</v>
      </c>
      <c r="F1165" s="150"/>
      <c r="G1165" s="150"/>
      <c r="H1165" s="150">
        <f t="shared" si="58"/>
        <v>0</v>
      </c>
      <c r="I1165" s="150"/>
      <c r="J1165" s="150"/>
      <c r="K1165" s="150"/>
      <c r="L1165" s="150"/>
      <c r="M1165" s="150"/>
    </row>
    <row r="1166" ht="15" hidden="1" outlineLevel="3" spans="1:13">
      <c r="A1166" s="157"/>
      <c r="B1166" s="151" t="s">
        <v>2836</v>
      </c>
      <c r="C1166" s="152">
        <f t="shared" si="57"/>
        <v>16.7</v>
      </c>
      <c r="D1166" s="152">
        <v>16.7</v>
      </c>
      <c r="E1166" s="152">
        <v>16.7</v>
      </c>
      <c r="F1166" s="152"/>
      <c r="G1166" s="152"/>
      <c r="H1166" s="152">
        <f t="shared" si="58"/>
        <v>0</v>
      </c>
      <c r="I1166" s="152"/>
      <c r="J1166" s="152"/>
      <c r="K1166" s="152"/>
      <c r="L1166" s="152"/>
      <c r="M1166" s="152"/>
    </row>
    <row r="1167" ht="15" hidden="1" outlineLevel="3" spans="1:13">
      <c r="A1167" s="157"/>
      <c r="B1167" s="151" t="s">
        <v>2577</v>
      </c>
      <c r="C1167" s="152">
        <f t="shared" si="57"/>
        <v>8</v>
      </c>
      <c r="D1167" s="152">
        <v>8</v>
      </c>
      <c r="E1167" s="152">
        <v>8</v>
      </c>
      <c r="F1167" s="152"/>
      <c r="G1167" s="152"/>
      <c r="H1167" s="152">
        <f t="shared" si="58"/>
        <v>0</v>
      </c>
      <c r="I1167" s="152"/>
      <c r="J1167" s="152"/>
      <c r="K1167" s="152"/>
      <c r="L1167" s="152"/>
      <c r="M1167" s="152"/>
    </row>
    <row r="1168" ht="15" hidden="1" outlineLevel="2" spans="1:13">
      <c r="A1168" s="143" t="s">
        <v>1656</v>
      </c>
      <c r="B1168" s="149" t="s">
        <v>2837</v>
      </c>
      <c r="C1168" s="150">
        <f t="shared" si="57"/>
        <v>25</v>
      </c>
      <c r="D1168" s="150">
        <v>25</v>
      </c>
      <c r="E1168" s="150"/>
      <c r="F1168" s="150">
        <v>25</v>
      </c>
      <c r="G1168" s="150"/>
      <c r="H1168" s="150">
        <f t="shared" si="58"/>
        <v>0</v>
      </c>
      <c r="I1168" s="150"/>
      <c r="J1168" s="150"/>
      <c r="K1168" s="150"/>
      <c r="L1168" s="150"/>
      <c r="M1168" s="150"/>
    </row>
    <row r="1169" ht="15" hidden="1" outlineLevel="3" spans="1:13">
      <c r="A1169" s="157"/>
      <c r="B1169" s="151" t="s">
        <v>2838</v>
      </c>
      <c r="C1169" s="152">
        <f t="shared" si="57"/>
        <v>25</v>
      </c>
      <c r="D1169" s="152">
        <v>25</v>
      </c>
      <c r="E1169" s="152"/>
      <c r="F1169" s="152">
        <v>25</v>
      </c>
      <c r="G1169" s="152"/>
      <c r="H1169" s="152">
        <f t="shared" si="58"/>
        <v>0</v>
      </c>
      <c r="I1169" s="152"/>
      <c r="J1169" s="152"/>
      <c r="K1169" s="152"/>
      <c r="L1169" s="152"/>
      <c r="M1169" s="152"/>
    </row>
    <row r="1170" s="132" customFormat="1" ht="17.45" hidden="1" customHeight="1" outlineLevel="1" spans="1:13">
      <c r="A1170" s="143"/>
      <c r="B1170" s="149" t="s">
        <v>1660</v>
      </c>
      <c r="C1170" s="150">
        <f t="shared" ref="C1170:M1170" si="61">SUMIF($A$6:$A$2005,"813???",C6:C2005)</f>
        <v>2020.36</v>
      </c>
      <c r="D1170" s="150">
        <f t="shared" si="61"/>
        <v>2020.36</v>
      </c>
      <c r="E1170" s="150">
        <f t="shared" si="61"/>
        <v>1758.36</v>
      </c>
      <c r="F1170" s="150">
        <f t="shared" si="61"/>
        <v>262</v>
      </c>
      <c r="G1170" s="150">
        <f t="shared" si="61"/>
        <v>0</v>
      </c>
      <c r="H1170" s="150">
        <f t="shared" si="61"/>
        <v>0</v>
      </c>
      <c r="I1170" s="150">
        <f t="shared" si="61"/>
        <v>0</v>
      </c>
      <c r="J1170" s="150">
        <f t="shared" si="61"/>
        <v>0</v>
      </c>
      <c r="K1170" s="150">
        <f t="shared" si="61"/>
        <v>0</v>
      </c>
      <c r="L1170" s="150">
        <f t="shared" si="61"/>
        <v>0</v>
      </c>
      <c r="M1170" s="150">
        <f t="shared" si="61"/>
        <v>0</v>
      </c>
    </row>
    <row r="1171" ht="15" hidden="1" outlineLevel="2" spans="1:13">
      <c r="A1171" s="143" t="s">
        <v>1661</v>
      </c>
      <c r="B1171" s="149" t="s">
        <v>2839</v>
      </c>
      <c r="C1171" s="150">
        <f t="shared" si="57"/>
        <v>1979.36</v>
      </c>
      <c r="D1171" s="150">
        <v>1979.36</v>
      </c>
      <c r="E1171" s="150">
        <v>1717.36</v>
      </c>
      <c r="F1171" s="150">
        <v>262</v>
      </c>
      <c r="G1171" s="150"/>
      <c r="H1171" s="150">
        <f t="shared" si="58"/>
        <v>0</v>
      </c>
      <c r="I1171" s="150"/>
      <c r="J1171" s="150"/>
      <c r="K1171" s="150"/>
      <c r="L1171" s="150"/>
      <c r="M1171" s="150"/>
    </row>
    <row r="1172" ht="15" hidden="1" outlineLevel="3" spans="1:13">
      <c r="A1172" s="157"/>
      <c r="B1172" s="151" t="s">
        <v>2840</v>
      </c>
      <c r="C1172" s="152">
        <f t="shared" si="57"/>
        <v>5.2</v>
      </c>
      <c r="D1172" s="152">
        <v>5.2</v>
      </c>
      <c r="E1172" s="152">
        <v>5.2</v>
      </c>
      <c r="F1172" s="152"/>
      <c r="G1172" s="152"/>
      <c r="H1172" s="152">
        <f t="shared" si="58"/>
        <v>0</v>
      </c>
      <c r="I1172" s="152"/>
      <c r="J1172" s="152"/>
      <c r="K1172" s="152"/>
      <c r="L1172" s="152"/>
      <c r="M1172" s="152"/>
    </row>
    <row r="1173" ht="15" hidden="1" outlineLevel="3" spans="1:13">
      <c r="A1173" s="157"/>
      <c r="B1173" s="151" t="s">
        <v>2841</v>
      </c>
      <c r="C1173" s="152">
        <f t="shared" si="57"/>
        <v>9</v>
      </c>
      <c r="D1173" s="152">
        <v>9</v>
      </c>
      <c r="E1173" s="152">
        <v>9</v>
      </c>
      <c r="F1173" s="152"/>
      <c r="G1173" s="152"/>
      <c r="H1173" s="152">
        <f t="shared" si="58"/>
        <v>0</v>
      </c>
      <c r="I1173" s="152"/>
      <c r="J1173" s="152"/>
      <c r="K1173" s="152"/>
      <c r="L1173" s="152"/>
      <c r="M1173" s="152"/>
    </row>
    <row r="1174" ht="15" hidden="1" outlineLevel="3" spans="1:13">
      <c r="A1174" s="157"/>
      <c r="B1174" s="151" t="s">
        <v>2842</v>
      </c>
      <c r="C1174" s="152">
        <f t="shared" si="57"/>
        <v>30</v>
      </c>
      <c r="D1174" s="152">
        <v>30</v>
      </c>
      <c r="E1174" s="152">
        <v>30</v>
      </c>
      <c r="F1174" s="152"/>
      <c r="G1174" s="152"/>
      <c r="H1174" s="152">
        <f t="shared" si="58"/>
        <v>0</v>
      </c>
      <c r="I1174" s="152"/>
      <c r="J1174" s="152"/>
      <c r="K1174" s="152"/>
      <c r="L1174" s="152"/>
      <c r="M1174" s="152"/>
    </row>
    <row r="1175" ht="15" hidden="1" outlineLevel="3" spans="1:13">
      <c r="A1175" s="157"/>
      <c r="B1175" s="151" t="s">
        <v>2843</v>
      </c>
      <c r="C1175" s="152">
        <f t="shared" si="57"/>
        <v>300</v>
      </c>
      <c r="D1175" s="152">
        <v>300</v>
      </c>
      <c r="E1175" s="152">
        <v>300</v>
      </c>
      <c r="F1175" s="152"/>
      <c r="G1175" s="152"/>
      <c r="H1175" s="152">
        <f t="shared" si="58"/>
        <v>0</v>
      </c>
      <c r="I1175" s="152"/>
      <c r="J1175" s="152"/>
      <c r="K1175" s="152"/>
      <c r="L1175" s="152"/>
      <c r="M1175" s="152"/>
    </row>
    <row r="1176" ht="15" hidden="1" outlineLevel="3" spans="1:13">
      <c r="A1176" s="157"/>
      <c r="B1176" s="151" t="s">
        <v>2844</v>
      </c>
      <c r="C1176" s="152">
        <f t="shared" si="57"/>
        <v>80</v>
      </c>
      <c r="D1176" s="152">
        <v>80</v>
      </c>
      <c r="E1176" s="152">
        <v>80</v>
      </c>
      <c r="F1176" s="152"/>
      <c r="G1176" s="152"/>
      <c r="H1176" s="152">
        <f t="shared" si="58"/>
        <v>0</v>
      </c>
      <c r="I1176" s="152"/>
      <c r="J1176" s="152"/>
      <c r="K1176" s="152"/>
      <c r="L1176" s="152"/>
      <c r="M1176" s="152"/>
    </row>
    <row r="1177" ht="15" hidden="1" outlineLevel="3" spans="1:13">
      <c r="A1177" s="157"/>
      <c r="B1177" s="151" t="s">
        <v>2845</v>
      </c>
      <c r="C1177" s="152">
        <f t="shared" si="57"/>
        <v>40</v>
      </c>
      <c r="D1177" s="152">
        <v>40</v>
      </c>
      <c r="E1177" s="152">
        <v>40</v>
      </c>
      <c r="F1177" s="152"/>
      <c r="G1177" s="152"/>
      <c r="H1177" s="152">
        <f t="shared" si="58"/>
        <v>0</v>
      </c>
      <c r="I1177" s="152"/>
      <c r="J1177" s="152"/>
      <c r="K1177" s="152"/>
      <c r="L1177" s="152"/>
      <c r="M1177" s="152"/>
    </row>
    <row r="1178" ht="15" hidden="1" outlineLevel="3" spans="1:13">
      <c r="A1178" s="157"/>
      <c r="B1178" s="151" t="s">
        <v>2846</v>
      </c>
      <c r="C1178" s="152">
        <f t="shared" si="57"/>
        <v>6</v>
      </c>
      <c r="D1178" s="152">
        <v>6</v>
      </c>
      <c r="E1178" s="152">
        <v>6</v>
      </c>
      <c r="F1178" s="152"/>
      <c r="G1178" s="152"/>
      <c r="H1178" s="152">
        <f t="shared" si="58"/>
        <v>0</v>
      </c>
      <c r="I1178" s="152"/>
      <c r="J1178" s="152"/>
      <c r="K1178" s="152"/>
      <c r="L1178" s="152"/>
      <c r="M1178" s="152"/>
    </row>
    <row r="1179" ht="15" hidden="1" outlineLevel="3" spans="1:13">
      <c r="A1179" s="157"/>
      <c r="B1179" s="151" t="s">
        <v>2690</v>
      </c>
      <c r="C1179" s="152">
        <f t="shared" si="57"/>
        <v>17.5</v>
      </c>
      <c r="D1179" s="152">
        <v>17.5</v>
      </c>
      <c r="E1179" s="152">
        <v>17.5</v>
      </c>
      <c r="F1179" s="152"/>
      <c r="G1179" s="152"/>
      <c r="H1179" s="152">
        <f t="shared" si="58"/>
        <v>0</v>
      </c>
      <c r="I1179" s="152"/>
      <c r="J1179" s="152"/>
      <c r="K1179" s="152"/>
      <c r="L1179" s="152"/>
      <c r="M1179" s="152"/>
    </row>
    <row r="1180" ht="15" hidden="1" outlineLevel="3" spans="1:13">
      <c r="A1180" s="157"/>
      <c r="B1180" s="151" t="s">
        <v>2847</v>
      </c>
      <c r="C1180" s="152">
        <f t="shared" si="57"/>
        <v>10</v>
      </c>
      <c r="D1180" s="152">
        <v>10</v>
      </c>
      <c r="E1180" s="152"/>
      <c r="F1180" s="152">
        <v>10</v>
      </c>
      <c r="G1180" s="152"/>
      <c r="H1180" s="152">
        <f t="shared" si="58"/>
        <v>0</v>
      </c>
      <c r="I1180" s="152"/>
      <c r="J1180" s="152"/>
      <c r="K1180" s="152"/>
      <c r="L1180" s="152"/>
      <c r="M1180" s="152"/>
    </row>
    <row r="1181" ht="15" hidden="1" outlineLevel="3" spans="1:13">
      <c r="A1181" s="157"/>
      <c r="B1181" s="151" t="s">
        <v>2848</v>
      </c>
      <c r="C1181" s="152">
        <f t="shared" si="57"/>
        <v>23.54</v>
      </c>
      <c r="D1181" s="152">
        <v>23.54</v>
      </c>
      <c r="E1181" s="152">
        <v>23.54</v>
      </c>
      <c r="F1181" s="152"/>
      <c r="G1181" s="152"/>
      <c r="H1181" s="152">
        <f t="shared" si="58"/>
        <v>0</v>
      </c>
      <c r="I1181" s="152"/>
      <c r="J1181" s="152"/>
      <c r="K1181" s="152"/>
      <c r="L1181" s="152"/>
      <c r="M1181" s="152"/>
    </row>
    <row r="1182" ht="15" hidden="1" outlineLevel="3" spans="1:13">
      <c r="A1182" s="157"/>
      <c r="B1182" s="151" t="s">
        <v>2849</v>
      </c>
      <c r="C1182" s="152">
        <f t="shared" si="57"/>
        <v>40</v>
      </c>
      <c r="D1182" s="152">
        <v>40</v>
      </c>
      <c r="E1182" s="152">
        <v>40</v>
      </c>
      <c r="F1182" s="152"/>
      <c r="G1182" s="152"/>
      <c r="H1182" s="152">
        <f t="shared" si="58"/>
        <v>0</v>
      </c>
      <c r="I1182" s="152"/>
      <c r="J1182" s="152"/>
      <c r="K1182" s="152"/>
      <c r="L1182" s="152"/>
      <c r="M1182" s="152"/>
    </row>
    <row r="1183" ht="15" hidden="1" outlineLevel="3" spans="1:13">
      <c r="A1183" s="157"/>
      <c r="B1183" s="151" t="s">
        <v>2850</v>
      </c>
      <c r="C1183" s="152">
        <f t="shared" ref="C1183:C1248" si="62">H1183+G1183+D1183</f>
        <v>6</v>
      </c>
      <c r="D1183" s="152">
        <v>6</v>
      </c>
      <c r="E1183" s="152">
        <v>6</v>
      </c>
      <c r="F1183" s="152"/>
      <c r="G1183" s="152"/>
      <c r="H1183" s="152">
        <f t="shared" ref="H1183:H1248" si="63">SUM(I1183:M1183)</f>
        <v>0</v>
      </c>
      <c r="I1183" s="152"/>
      <c r="J1183" s="152"/>
      <c r="K1183" s="152"/>
      <c r="L1183" s="152"/>
      <c r="M1183" s="152"/>
    </row>
    <row r="1184" ht="15" hidden="1" outlineLevel="3" spans="1:13">
      <c r="A1184" s="157"/>
      <c r="B1184" s="151" t="s">
        <v>2851</v>
      </c>
      <c r="C1184" s="152">
        <f t="shared" si="62"/>
        <v>10.5</v>
      </c>
      <c r="D1184" s="152">
        <v>10.5</v>
      </c>
      <c r="E1184" s="152">
        <v>10.5</v>
      </c>
      <c r="F1184" s="152"/>
      <c r="G1184" s="152"/>
      <c r="H1184" s="152">
        <f t="shared" si="63"/>
        <v>0</v>
      </c>
      <c r="I1184" s="152"/>
      <c r="J1184" s="152"/>
      <c r="K1184" s="152"/>
      <c r="L1184" s="152"/>
      <c r="M1184" s="152"/>
    </row>
    <row r="1185" ht="15" hidden="1" outlineLevel="3" spans="1:13">
      <c r="A1185" s="157"/>
      <c r="B1185" s="151" t="s">
        <v>2852</v>
      </c>
      <c r="C1185" s="152">
        <f t="shared" si="62"/>
        <v>131.91</v>
      </c>
      <c r="D1185" s="152">
        <v>131.91</v>
      </c>
      <c r="E1185" s="152">
        <v>131.91</v>
      </c>
      <c r="F1185" s="152"/>
      <c r="G1185" s="152"/>
      <c r="H1185" s="152">
        <f t="shared" si="63"/>
        <v>0</v>
      </c>
      <c r="I1185" s="152"/>
      <c r="J1185" s="152"/>
      <c r="K1185" s="152"/>
      <c r="L1185" s="152"/>
      <c r="M1185" s="152"/>
    </row>
    <row r="1186" ht="15" hidden="1" outlineLevel="3" spans="1:13">
      <c r="A1186" s="157"/>
      <c r="B1186" s="151" t="s">
        <v>2853</v>
      </c>
      <c r="C1186" s="152">
        <f t="shared" si="62"/>
        <v>20</v>
      </c>
      <c r="D1186" s="152">
        <v>20</v>
      </c>
      <c r="E1186" s="152"/>
      <c r="F1186" s="152">
        <v>20</v>
      </c>
      <c r="G1186" s="152"/>
      <c r="H1186" s="152">
        <f t="shared" si="63"/>
        <v>0</v>
      </c>
      <c r="I1186" s="152"/>
      <c r="J1186" s="152"/>
      <c r="K1186" s="152"/>
      <c r="L1186" s="152"/>
      <c r="M1186" s="152"/>
    </row>
    <row r="1187" ht="15" hidden="1" outlineLevel="3" spans="1:13">
      <c r="A1187" s="157"/>
      <c r="B1187" s="151" t="s">
        <v>2854</v>
      </c>
      <c r="C1187" s="152">
        <f t="shared" si="62"/>
        <v>50</v>
      </c>
      <c r="D1187" s="152">
        <v>50</v>
      </c>
      <c r="E1187" s="152">
        <v>18</v>
      </c>
      <c r="F1187" s="152">
        <v>32</v>
      </c>
      <c r="G1187" s="152"/>
      <c r="H1187" s="152">
        <f t="shared" si="63"/>
        <v>0</v>
      </c>
      <c r="I1187" s="152"/>
      <c r="J1187" s="152"/>
      <c r="K1187" s="152"/>
      <c r="L1187" s="152"/>
      <c r="M1187" s="152"/>
    </row>
    <row r="1188" ht="15" hidden="1" outlineLevel="3" spans="1:13">
      <c r="A1188" s="157"/>
      <c r="B1188" s="151" t="s">
        <v>2855</v>
      </c>
      <c r="C1188" s="152">
        <f t="shared" si="62"/>
        <v>25.5</v>
      </c>
      <c r="D1188" s="152">
        <v>25.5</v>
      </c>
      <c r="E1188" s="152">
        <v>25.5</v>
      </c>
      <c r="F1188" s="152"/>
      <c r="G1188" s="152"/>
      <c r="H1188" s="152">
        <f t="shared" si="63"/>
        <v>0</v>
      </c>
      <c r="I1188" s="152"/>
      <c r="J1188" s="152"/>
      <c r="K1188" s="152"/>
      <c r="L1188" s="152"/>
      <c r="M1188" s="152"/>
    </row>
    <row r="1189" ht="15" hidden="1" outlineLevel="3" spans="1:13">
      <c r="A1189" s="157"/>
      <c r="B1189" s="151" t="s">
        <v>2856</v>
      </c>
      <c r="C1189" s="152">
        <f t="shared" si="62"/>
        <v>180</v>
      </c>
      <c r="D1189" s="152">
        <v>180</v>
      </c>
      <c r="E1189" s="152"/>
      <c r="F1189" s="152">
        <v>180</v>
      </c>
      <c r="G1189" s="152"/>
      <c r="H1189" s="152">
        <f t="shared" si="63"/>
        <v>0</v>
      </c>
      <c r="I1189" s="152"/>
      <c r="J1189" s="152"/>
      <c r="K1189" s="152"/>
      <c r="L1189" s="152"/>
      <c r="M1189" s="152"/>
    </row>
    <row r="1190" ht="15" hidden="1" outlineLevel="3" spans="1:13">
      <c r="A1190" s="157"/>
      <c r="B1190" s="151" t="s">
        <v>2857</v>
      </c>
      <c r="C1190" s="152">
        <f t="shared" si="62"/>
        <v>20</v>
      </c>
      <c r="D1190" s="152">
        <v>20</v>
      </c>
      <c r="E1190" s="152"/>
      <c r="F1190" s="152">
        <v>20</v>
      </c>
      <c r="G1190" s="152"/>
      <c r="H1190" s="152">
        <f t="shared" si="63"/>
        <v>0</v>
      </c>
      <c r="I1190" s="152"/>
      <c r="J1190" s="152"/>
      <c r="K1190" s="152"/>
      <c r="L1190" s="152"/>
      <c r="M1190" s="152"/>
    </row>
    <row r="1191" ht="15" hidden="1" outlineLevel="3" spans="1:13">
      <c r="A1191" s="157"/>
      <c r="B1191" s="151" t="s">
        <v>2858</v>
      </c>
      <c r="C1191" s="152">
        <f t="shared" si="62"/>
        <v>3.5</v>
      </c>
      <c r="D1191" s="152">
        <v>3.5</v>
      </c>
      <c r="E1191" s="152">
        <v>3.5</v>
      </c>
      <c r="F1191" s="152"/>
      <c r="G1191" s="152"/>
      <c r="H1191" s="152">
        <f t="shared" si="63"/>
        <v>0</v>
      </c>
      <c r="I1191" s="152"/>
      <c r="J1191" s="152"/>
      <c r="K1191" s="152"/>
      <c r="L1191" s="152"/>
      <c r="M1191" s="152"/>
    </row>
    <row r="1192" ht="15" hidden="1" outlineLevel="3" spans="1:13">
      <c r="A1192" s="157"/>
      <c r="B1192" s="151" t="s">
        <v>2859</v>
      </c>
      <c r="C1192" s="152">
        <f t="shared" si="62"/>
        <v>5</v>
      </c>
      <c r="D1192" s="152">
        <v>5</v>
      </c>
      <c r="E1192" s="152">
        <v>5</v>
      </c>
      <c r="F1192" s="152"/>
      <c r="G1192" s="152"/>
      <c r="H1192" s="152">
        <f t="shared" si="63"/>
        <v>0</v>
      </c>
      <c r="I1192" s="152"/>
      <c r="J1192" s="152"/>
      <c r="K1192" s="152"/>
      <c r="L1192" s="152"/>
      <c r="M1192" s="152"/>
    </row>
    <row r="1193" ht="15" hidden="1" outlineLevel="3" spans="1:13">
      <c r="A1193" s="157"/>
      <c r="B1193" s="151" t="s">
        <v>2860</v>
      </c>
      <c r="C1193" s="152">
        <f t="shared" si="62"/>
        <v>6.3</v>
      </c>
      <c r="D1193" s="152">
        <v>6.3</v>
      </c>
      <c r="E1193" s="152">
        <v>6.3</v>
      </c>
      <c r="F1193" s="152"/>
      <c r="G1193" s="152"/>
      <c r="H1193" s="152">
        <f t="shared" si="63"/>
        <v>0</v>
      </c>
      <c r="I1193" s="152"/>
      <c r="J1193" s="152"/>
      <c r="K1193" s="152"/>
      <c r="L1193" s="152"/>
      <c r="M1193" s="152"/>
    </row>
    <row r="1194" ht="15" hidden="1" outlineLevel="3" spans="1:13">
      <c r="A1194" s="157"/>
      <c r="B1194" s="151" t="s">
        <v>2861</v>
      </c>
      <c r="C1194" s="152">
        <f t="shared" si="62"/>
        <v>43.55</v>
      </c>
      <c r="D1194" s="152">
        <v>43.55</v>
      </c>
      <c r="E1194" s="152">
        <v>43.55</v>
      </c>
      <c r="F1194" s="152"/>
      <c r="G1194" s="152"/>
      <c r="H1194" s="152">
        <f t="shared" si="63"/>
        <v>0</v>
      </c>
      <c r="I1194" s="152"/>
      <c r="J1194" s="152"/>
      <c r="K1194" s="152"/>
      <c r="L1194" s="152"/>
      <c r="M1194" s="152"/>
    </row>
    <row r="1195" ht="15" hidden="1" outlineLevel="3" spans="1:13">
      <c r="A1195" s="157"/>
      <c r="B1195" s="151" t="s">
        <v>2862</v>
      </c>
      <c r="C1195" s="152">
        <f t="shared" si="62"/>
        <v>714.86</v>
      </c>
      <c r="D1195" s="152">
        <v>714.86</v>
      </c>
      <c r="E1195" s="152">
        <v>714.86</v>
      </c>
      <c r="F1195" s="152"/>
      <c r="G1195" s="152"/>
      <c r="H1195" s="152">
        <f t="shared" si="63"/>
        <v>0</v>
      </c>
      <c r="I1195" s="152"/>
      <c r="J1195" s="152"/>
      <c r="K1195" s="152"/>
      <c r="L1195" s="152"/>
      <c r="M1195" s="152"/>
    </row>
    <row r="1196" ht="15" hidden="1" outlineLevel="3" spans="1:13">
      <c r="A1196" s="157"/>
      <c r="B1196" s="151" t="s">
        <v>2863</v>
      </c>
      <c r="C1196" s="152">
        <f t="shared" si="62"/>
        <v>21</v>
      </c>
      <c r="D1196" s="152">
        <v>21</v>
      </c>
      <c r="E1196" s="152">
        <v>21</v>
      </c>
      <c r="F1196" s="152"/>
      <c r="G1196" s="152"/>
      <c r="H1196" s="152">
        <f t="shared" si="63"/>
        <v>0</v>
      </c>
      <c r="I1196" s="152"/>
      <c r="J1196" s="152"/>
      <c r="K1196" s="152"/>
      <c r="L1196" s="152"/>
      <c r="M1196" s="152"/>
    </row>
    <row r="1197" ht="15" hidden="1" outlineLevel="3" spans="1:13">
      <c r="A1197" s="157"/>
      <c r="B1197" s="151" t="s">
        <v>2864</v>
      </c>
      <c r="C1197" s="152">
        <f t="shared" si="62"/>
        <v>60</v>
      </c>
      <c r="D1197" s="152">
        <v>60</v>
      </c>
      <c r="E1197" s="152">
        <v>60</v>
      </c>
      <c r="F1197" s="152"/>
      <c r="G1197" s="152"/>
      <c r="H1197" s="152">
        <f t="shared" si="63"/>
        <v>0</v>
      </c>
      <c r="I1197" s="152"/>
      <c r="J1197" s="152"/>
      <c r="K1197" s="152"/>
      <c r="L1197" s="152"/>
      <c r="M1197" s="152"/>
    </row>
    <row r="1198" ht="15" hidden="1" outlineLevel="3" spans="1:13">
      <c r="A1198" s="157"/>
      <c r="B1198" s="151" t="s">
        <v>2865</v>
      </c>
      <c r="C1198" s="152">
        <f t="shared" si="62"/>
        <v>120</v>
      </c>
      <c r="D1198" s="152">
        <v>120</v>
      </c>
      <c r="E1198" s="152">
        <v>120</v>
      </c>
      <c r="F1198" s="152"/>
      <c r="G1198" s="152"/>
      <c r="H1198" s="152">
        <f t="shared" si="63"/>
        <v>0</v>
      </c>
      <c r="I1198" s="152"/>
      <c r="J1198" s="152"/>
      <c r="K1198" s="152"/>
      <c r="L1198" s="152"/>
      <c r="M1198" s="152"/>
    </row>
    <row r="1199" ht="15" hidden="1" outlineLevel="2" spans="1:13">
      <c r="A1199" s="143" t="s">
        <v>1663</v>
      </c>
      <c r="B1199" s="149" t="s">
        <v>2866</v>
      </c>
      <c r="C1199" s="150">
        <f t="shared" si="62"/>
        <v>41</v>
      </c>
      <c r="D1199" s="150">
        <v>41</v>
      </c>
      <c r="E1199" s="150">
        <v>41</v>
      </c>
      <c r="F1199" s="150"/>
      <c r="G1199" s="150"/>
      <c r="H1199" s="150">
        <f t="shared" si="63"/>
        <v>0</v>
      </c>
      <c r="I1199" s="150"/>
      <c r="J1199" s="150"/>
      <c r="K1199" s="150"/>
      <c r="L1199" s="150"/>
      <c r="M1199" s="150"/>
    </row>
    <row r="1200" ht="15" hidden="1" outlineLevel="3" spans="1:13">
      <c r="A1200" s="157"/>
      <c r="B1200" s="151" t="s">
        <v>2577</v>
      </c>
      <c r="C1200" s="152">
        <f t="shared" si="62"/>
        <v>8</v>
      </c>
      <c r="D1200" s="152">
        <v>8</v>
      </c>
      <c r="E1200" s="152">
        <v>8</v>
      </c>
      <c r="F1200" s="152"/>
      <c r="G1200" s="152"/>
      <c r="H1200" s="152">
        <f t="shared" si="63"/>
        <v>0</v>
      </c>
      <c r="I1200" s="152"/>
      <c r="J1200" s="152"/>
      <c r="K1200" s="152"/>
      <c r="L1200" s="152"/>
      <c r="M1200" s="152"/>
    </row>
    <row r="1201" ht="15" hidden="1" outlineLevel="3" spans="1:13">
      <c r="A1201" s="157"/>
      <c r="B1201" s="151" t="s">
        <v>2578</v>
      </c>
      <c r="C1201" s="152">
        <f t="shared" si="62"/>
        <v>33</v>
      </c>
      <c r="D1201" s="152">
        <v>33</v>
      </c>
      <c r="E1201" s="152">
        <v>33</v>
      </c>
      <c r="F1201" s="152"/>
      <c r="G1201" s="152"/>
      <c r="H1201" s="152">
        <f t="shared" si="63"/>
        <v>0</v>
      </c>
      <c r="I1201" s="152"/>
      <c r="J1201" s="152"/>
      <c r="K1201" s="152"/>
      <c r="L1201" s="152"/>
      <c r="M1201" s="152"/>
    </row>
    <row r="1202" s="132" customFormat="1" ht="17.45" hidden="1" customHeight="1" outlineLevel="1" spans="1:13">
      <c r="A1202" s="143"/>
      <c r="B1202" s="149" t="s">
        <v>1675</v>
      </c>
      <c r="C1202" s="150">
        <f t="shared" ref="C1202:M1202" si="64">SUMIF($A$6:$A$2004,"814???",C6:C2004)</f>
        <v>1418.6769</v>
      </c>
      <c r="D1202" s="150">
        <f t="shared" si="64"/>
        <v>1418.6769</v>
      </c>
      <c r="E1202" s="150">
        <f t="shared" si="64"/>
        <v>1138.6769</v>
      </c>
      <c r="F1202" s="150">
        <f t="shared" si="64"/>
        <v>280</v>
      </c>
      <c r="G1202" s="150">
        <f t="shared" si="64"/>
        <v>0</v>
      </c>
      <c r="H1202" s="150">
        <f t="shared" si="64"/>
        <v>0</v>
      </c>
      <c r="I1202" s="150">
        <f t="shared" si="64"/>
        <v>0</v>
      </c>
      <c r="J1202" s="150">
        <f t="shared" si="64"/>
        <v>0</v>
      </c>
      <c r="K1202" s="150">
        <f t="shared" si="64"/>
        <v>0</v>
      </c>
      <c r="L1202" s="150">
        <f t="shared" si="64"/>
        <v>0</v>
      </c>
      <c r="M1202" s="150">
        <f t="shared" si="64"/>
        <v>0</v>
      </c>
    </row>
    <row r="1203" ht="15" hidden="1" outlineLevel="2" spans="1:13">
      <c r="A1203" s="143" t="s">
        <v>1676</v>
      </c>
      <c r="B1203" s="149" t="s">
        <v>2867</v>
      </c>
      <c r="C1203" s="150">
        <f t="shared" si="62"/>
        <v>1389.5769</v>
      </c>
      <c r="D1203" s="150">
        <v>1389.5769</v>
      </c>
      <c r="E1203" s="150">
        <v>1109.5769</v>
      </c>
      <c r="F1203" s="150">
        <v>280</v>
      </c>
      <c r="G1203" s="150"/>
      <c r="H1203" s="150">
        <f t="shared" si="63"/>
        <v>0</v>
      </c>
      <c r="I1203" s="150"/>
      <c r="J1203" s="150"/>
      <c r="K1203" s="150"/>
      <c r="L1203" s="150"/>
      <c r="M1203" s="150"/>
    </row>
    <row r="1204" ht="15" hidden="1" outlineLevel="3" spans="1:13">
      <c r="A1204" s="157"/>
      <c r="B1204" s="151" t="s">
        <v>2690</v>
      </c>
      <c r="C1204" s="152">
        <f t="shared" si="62"/>
        <v>14</v>
      </c>
      <c r="D1204" s="152">
        <v>14</v>
      </c>
      <c r="E1204" s="152">
        <v>14</v>
      </c>
      <c r="F1204" s="152"/>
      <c r="G1204" s="152"/>
      <c r="H1204" s="152">
        <f t="shared" si="63"/>
        <v>0</v>
      </c>
      <c r="I1204" s="152"/>
      <c r="J1204" s="152"/>
      <c r="K1204" s="152"/>
      <c r="L1204" s="152"/>
      <c r="M1204" s="152"/>
    </row>
    <row r="1205" ht="15" hidden="1" outlineLevel="3" spans="1:13">
      <c r="A1205" s="157"/>
      <c r="B1205" s="151" t="s">
        <v>2868</v>
      </c>
      <c r="C1205" s="152">
        <f t="shared" si="62"/>
        <v>16.725</v>
      </c>
      <c r="D1205" s="152">
        <v>16.725</v>
      </c>
      <c r="E1205" s="152">
        <v>16.725</v>
      </c>
      <c r="F1205" s="152"/>
      <c r="G1205" s="152"/>
      <c r="H1205" s="152">
        <f t="shared" si="63"/>
        <v>0</v>
      </c>
      <c r="I1205" s="152"/>
      <c r="J1205" s="152"/>
      <c r="K1205" s="152"/>
      <c r="L1205" s="152"/>
      <c r="M1205" s="152"/>
    </row>
    <row r="1206" ht="15" hidden="1" outlineLevel="3" spans="1:13">
      <c r="A1206" s="157"/>
      <c r="B1206" s="151" t="s">
        <v>2869</v>
      </c>
      <c r="C1206" s="152">
        <f t="shared" si="62"/>
        <v>2.4</v>
      </c>
      <c r="D1206" s="152">
        <v>2.4</v>
      </c>
      <c r="E1206" s="152">
        <v>2.4</v>
      </c>
      <c r="F1206" s="152"/>
      <c r="G1206" s="152"/>
      <c r="H1206" s="152">
        <f t="shared" si="63"/>
        <v>0</v>
      </c>
      <c r="I1206" s="152"/>
      <c r="J1206" s="152"/>
      <c r="K1206" s="152"/>
      <c r="L1206" s="152"/>
      <c r="M1206" s="152"/>
    </row>
    <row r="1207" ht="15" hidden="1" outlineLevel="3" spans="1:13">
      <c r="A1207" s="157"/>
      <c r="B1207" s="151" t="s">
        <v>2870</v>
      </c>
      <c r="C1207" s="152">
        <f t="shared" si="62"/>
        <v>30</v>
      </c>
      <c r="D1207" s="152">
        <v>30</v>
      </c>
      <c r="E1207" s="152"/>
      <c r="F1207" s="152">
        <v>30</v>
      </c>
      <c r="G1207" s="152"/>
      <c r="H1207" s="152">
        <f t="shared" si="63"/>
        <v>0</v>
      </c>
      <c r="I1207" s="152"/>
      <c r="J1207" s="152"/>
      <c r="K1207" s="152"/>
      <c r="L1207" s="152"/>
      <c r="M1207" s="152"/>
    </row>
    <row r="1208" ht="15" hidden="1" outlineLevel="3" spans="1:13">
      <c r="A1208" s="157"/>
      <c r="B1208" s="151" t="s">
        <v>2871</v>
      </c>
      <c r="C1208" s="152">
        <f t="shared" si="62"/>
        <v>4</v>
      </c>
      <c r="D1208" s="152">
        <v>4</v>
      </c>
      <c r="E1208" s="152">
        <v>4</v>
      </c>
      <c r="F1208" s="152"/>
      <c r="G1208" s="152"/>
      <c r="H1208" s="152">
        <f t="shared" si="63"/>
        <v>0</v>
      </c>
      <c r="I1208" s="152"/>
      <c r="J1208" s="152"/>
      <c r="K1208" s="152"/>
      <c r="L1208" s="152"/>
      <c r="M1208" s="152"/>
    </row>
    <row r="1209" ht="15" hidden="1" outlineLevel="3" spans="1:13">
      <c r="A1209" s="157"/>
      <c r="B1209" s="151" t="s">
        <v>2872</v>
      </c>
      <c r="C1209" s="152">
        <f t="shared" si="62"/>
        <v>5</v>
      </c>
      <c r="D1209" s="152">
        <v>5</v>
      </c>
      <c r="E1209" s="152">
        <v>5</v>
      </c>
      <c r="F1209" s="152"/>
      <c r="G1209" s="152"/>
      <c r="H1209" s="152">
        <f t="shared" si="63"/>
        <v>0</v>
      </c>
      <c r="I1209" s="152"/>
      <c r="J1209" s="152"/>
      <c r="K1209" s="152"/>
      <c r="L1209" s="152"/>
      <c r="M1209" s="152"/>
    </row>
    <row r="1210" ht="15" hidden="1" outlineLevel="3" spans="1:13">
      <c r="A1210" s="157"/>
      <c r="B1210" s="151" t="s">
        <v>2873</v>
      </c>
      <c r="C1210" s="152">
        <f t="shared" si="62"/>
        <v>367</v>
      </c>
      <c r="D1210" s="152">
        <v>367</v>
      </c>
      <c r="E1210" s="152">
        <v>367</v>
      </c>
      <c r="F1210" s="152"/>
      <c r="G1210" s="152"/>
      <c r="H1210" s="152">
        <f t="shared" si="63"/>
        <v>0</v>
      </c>
      <c r="I1210" s="152"/>
      <c r="J1210" s="152"/>
      <c r="K1210" s="152"/>
      <c r="L1210" s="152"/>
      <c r="M1210" s="152"/>
    </row>
    <row r="1211" ht="15" hidden="1" outlineLevel="3" spans="1:13">
      <c r="A1211" s="157"/>
      <c r="B1211" s="151" t="s">
        <v>2874</v>
      </c>
      <c r="C1211" s="152">
        <f t="shared" si="62"/>
        <v>100</v>
      </c>
      <c r="D1211" s="152">
        <v>100</v>
      </c>
      <c r="E1211" s="152"/>
      <c r="F1211" s="152">
        <v>100</v>
      </c>
      <c r="G1211" s="152"/>
      <c r="H1211" s="152">
        <f t="shared" si="63"/>
        <v>0</v>
      </c>
      <c r="I1211" s="152"/>
      <c r="J1211" s="152"/>
      <c r="K1211" s="152"/>
      <c r="L1211" s="152"/>
      <c r="M1211" s="152"/>
    </row>
    <row r="1212" ht="15" hidden="1" outlineLevel="3" spans="1:13">
      <c r="A1212" s="157"/>
      <c r="B1212" s="151" t="s">
        <v>2875</v>
      </c>
      <c r="C1212" s="152">
        <f t="shared" si="62"/>
        <v>3.5</v>
      </c>
      <c r="D1212" s="152">
        <v>3.5</v>
      </c>
      <c r="E1212" s="152">
        <v>3.5</v>
      </c>
      <c r="F1212" s="152"/>
      <c r="G1212" s="152"/>
      <c r="H1212" s="152">
        <f t="shared" si="63"/>
        <v>0</v>
      </c>
      <c r="I1212" s="152"/>
      <c r="J1212" s="152"/>
      <c r="K1212" s="152"/>
      <c r="L1212" s="152"/>
      <c r="M1212" s="152"/>
    </row>
    <row r="1213" ht="15" hidden="1" outlineLevel="3" spans="1:13">
      <c r="A1213" s="157"/>
      <c r="B1213" s="151" t="s">
        <v>2876</v>
      </c>
      <c r="C1213" s="152">
        <f t="shared" si="62"/>
        <v>135.8619</v>
      </c>
      <c r="D1213" s="152">
        <v>135.8619</v>
      </c>
      <c r="E1213" s="152">
        <v>135.8619</v>
      </c>
      <c r="F1213" s="152"/>
      <c r="G1213" s="152"/>
      <c r="H1213" s="152">
        <f t="shared" si="63"/>
        <v>0</v>
      </c>
      <c r="I1213" s="152"/>
      <c r="J1213" s="152"/>
      <c r="K1213" s="152"/>
      <c r="L1213" s="152"/>
      <c r="M1213" s="152"/>
    </row>
    <row r="1214" ht="15" hidden="1" outlineLevel="3" spans="1:13">
      <c r="A1214" s="157"/>
      <c r="B1214" s="151" t="s">
        <v>2877</v>
      </c>
      <c r="C1214" s="152">
        <f t="shared" si="62"/>
        <v>50</v>
      </c>
      <c r="D1214" s="152">
        <v>50</v>
      </c>
      <c r="E1214" s="152"/>
      <c r="F1214" s="152">
        <v>50</v>
      </c>
      <c r="G1214" s="152"/>
      <c r="H1214" s="152">
        <f t="shared" si="63"/>
        <v>0</v>
      </c>
      <c r="I1214" s="152"/>
      <c r="J1214" s="152"/>
      <c r="K1214" s="152"/>
      <c r="L1214" s="152"/>
      <c r="M1214" s="152"/>
    </row>
    <row r="1215" ht="15" hidden="1" outlineLevel="3" spans="1:13">
      <c r="A1215" s="157"/>
      <c r="B1215" s="151" t="s">
        <v>2878</v>
      </c>
      <c r="C1215" s="152">
        <f t="shared" si="62"/>
        <v>50</v>
      </c>
      <c r="D1215" s="152">
        <v>50</v>
      </c>
      <c r="E1215" s="152"/>
      <c r="F1215" s="152">
        <v>50</v>
      </c>
      <c r="G1215" s="152"/>
      <c r="H1215" s="152">
        <f t="shared" si="63"/>
        <v>0</v>
      </c>
      <c r="I1215" s="152"/>
      <c r="J1215" s="152"/>
      <c r="K1215" s="152"/>
      <c r="L1215" s="152"/>
      <c r="M1215" s="152"/>
    </row>
    <row r="1216" ht="15" hidden="1" outlineLevel="3" spans="1:13">
      <c r="A1216" s="157"/>
      <c r="B1216" s="151" t="s">
        <v>2879</v>
      </c>
      <c r="C1216" s="152">
        <f t="shared" si="62"/>
        <v>59</v>
      </c>
      <c r="D1216" s="152">
        <v>59</v>
      </c>
      <c r="E1216" s="152">
        <v>9</v>
      </c>
      <c r="F1216" s="152">
        <v>50</v>
      </c>
      <c r="G1216" s="152"/>
      <c r="H1216" s="152">
        <f t="shared" si="63"/>
        <v>0</v>
      </c>
      <c r="I1216" s="152"/>
      <c r="J1216" s="152"/>
      <c r="K1216" s="152"/>
      <c r="L1216" s="152"/>
      <c r="M1216" s="152"/>
    </row>
    <row r="1217" ht="15" hidden="1" outlineLevel="3" spans="1:13">
      <c r="A1217" s="157"/>
      <c r="B1217" s="151" t="s">
        <v>1968</v>
      </c>
      <c r="C1217" s="152">
        <f t="shared" si="62"/>
        <v>5</v>
      </c>
      <c r="D1217" s="152">
        <v>5</v>
      </c>
      <c r="E1217" s="152">
        <v>5</v>
      </c>
      <c r="F1217" s="152"/>
      <c r="G1217" s="152"/>
      <c r="H1217" s="152">
        <f t="shared" si="63"/>
        <v>0</v>
      </c>
      <c r="I1217" s="152"/>
      <c r="J1217" s="152"/>
      <c r="K1217" s="152"/>
      <c r="L1217" s="152"/>
      <c r="M1217" s="152"/>
    </row>
    <row r="1218" ht="15" hidden="1" outlineLevel="3" spans="1:13">
      <c r="A1218" s="157"/>
      <c r="B1218" s="151" t="s">
        <v>2880</v>
      </c>
      <c r="C1218" s="152">
        <f t="shared" si="62"/>
        <v>60</v>
      </c>
      <c r="D1218" s="152">
        <v>60</v>
      </c>
      <c r="E1218" s="152">
        <v>60</v>
      </c>
      <c r="F1218" s="152"/>
      <c r="G1218" s="152"/>
      <c r="H1218" s="152">
        <f t="shared" si="63"/>
        <v>0</v>
      </c>
      <c r="I1218" s="152"/>
      <c r="J1218" s="152"/>
      <c r="K1218" s="152"/>
      <c r="L1218" s="152"/>
      <c r="M1218" s="152"/>
    </row>
    <row r="1219" ht="15" hidden="1" outlineLevel="3" spans="1:13">
      <c r="A1219" s="157"/>
      <c r="B1219" s="151" t="s">
        <v>2881</v>
      </c>
      <c r="C1219" s="152">
        <f t="shared" si="62"/>
        <v>3.6</v>
      </c>
      <c r="D1219" s="152">
        <v>3.6</v>
      </c>
      <c r="E1219" s="152">
        <v>3.6</v>
      </c>
      <c r="F1219" s="152"/>
      <c r="G1219" s="152"/>
      <c r="H1219" s="152">
        <f t="shared" si="63"/>
        <v>0</v>
      </c>
      <c r="I1219" s="152"/>
      <c r="J1219" s="152"/>
      <c r="K1219" s="152"/>
      <c r="L1219" s="152"/>
      <c r="M1219" s="152"/>
    </row>
    <row r="1220" ht="15" hidden="1" outlineLevel="3" spans="1:13">
      <c r="A1220" s="157"/>
      <c r="B1220" s="151" t="s">
        <v>2725</v>
      </c>
      <c r="C1220" s="152">
        <f t="shared" si="62"/>
        <v>446.36</v>
      </c>
      <c r="D1220" s="152">
        <v>446.36</v>
      </c>
      <c r="E1220" s="152">
        <v>446.36</v>
      </c>
      <c r="F1220" s="152"/>
      <c r="G1220" s="152"/>
      <c r="H1220" s="152">
        <f t="shared" si="63"/>
        <v>0</v>
      </c>
      <c r="I1220" s="152"/>
      <c r="J1220" s="152"/>
      <c r="K1220" s="152"/>
      <c r="L1220" s="152"/>
      <c r="M1220" s="152"/>
    </row>
    <row r="1221" ht="15" hidden="1" outlineLevel="3" spans="1:13">
      <c r="A1221" s="157"/>
      <c r="B1221" s="151" t="s">
        <v>2687</v>
      </c>
      <c r="C1221" s="152">
        <f t="shared" si="62"/>
        <v>12</v>
      </c>
      <c r="D1221" s="152">
        <v>12</v>
      </c>
      <c r="E1221" s="152">
        <v>12</v>
      </c>
      <c r="F1221" s="152"/>
      <c r="G1221" s="152"/>
      <c r="H1221" s="152">
        <f t="shared" si="63"/>
        <v>0</v>
      </c>
      <c r="I1221" s="152"/>
      <c r="J1221" s="152"/>
      <c r="K1221" s="152"/>
      <c r="L1221" s="152"/>
      <c r="M1221" s="152"/>
    </row>
    <row r="1222" ht="15" hidden="1" outlineLevel="3" spans="1:13">
      <c r="A1222" s="157"/>
      <c r="B1222" s="151" t="s">
        <v>2686</v>
      </c>
      <c r="C1222" s="152">
        <f t="shared" si="62"/>
        <v>25.13</v>
      </c>
      <c r="D1222" s="152">
        <v>25.13</v>
      </c>
      <c r="E1222" s="152">
        <v>25.13</v>
      </c>
      <c r="F1222" s="152"/>
      <c r="G1222" s="152"/>
      <c r="H1222" s="152">
        <f t="shared" si="63"/>
        <v>0</v>
      </c>
      <c r="I1222" s="152"/>
      <c r="J1222" s="152"/>
      <c r="K1222" s="152"/>
      <c r="L1222" s="152"/>
      <c r="M1222" s="152"/>
    </row>
    <row r="1223" ht="15" hidden="1" outlineLevel="2" spans="1:13">
      <c r="A1223" s="143" t="s">
        <v>1678</v>
      </c>
      <c r="B1223" s="149" t="s">
        <v>2882</v>
      </c>
      <c r="C1223" s="150">
        <f t="shared" si="62"/>
        <v>22.1</v>
      </c>
      <c r="D1223" s="150">
        <v>22.1</v>
      </c>
      <c r="E1223" s="150">
        <v>22.1</v>
      </c>
      <c r="F1223" s="150"/>
      <c r="G1223" s="150"/>
      <c r="H1223" s="150">
        <f t="shared" si="63"/>
        <v>0</v>
      </c>
      <c r="I1223" s="150"/>
      <c r="J1223" s="150"/>
      <c r="K1223" s="150"/>
      <c r="L1223" s="150"/>
      <c r="M1223" s="150"/>
    </row>
    <row r="1224" ht="15" hidden="1" outlineLevel="3" spans="1:13">
      <c r="A1224" s="157"/>
      <c r="B1224" s="151" t="s">
        <v>2578</v>
      </c>
      <c r="C1224" s="152">
        <f t="shared" si="62"/>
        <v>14.6</v>
      </c>
      <c r="D1224" s="152">
        <v>14.6</v>
      </c>
      <c r="E1224" s="152">
        <v>14.6</v>
      </c>
      <c r="F1224" s="152"/>
      <c r="G1224" s="152"/>
      <c r="H1224" s="152">
        <f t="shared" si="63"/>
        <v>0</v>
      </c>
      <c r="I1224" s="152"/>
      <c r="J1224" s="152"/>
      <c r="K1224" s="152"/>
      <c r="L1224" s="152"/>
      <c r="M1224" s="152"/>
    </row>
    <row r="1225" ht="15" hidden="1" outlineLevel="3" spans="1:13">
      <c r="A1225" s="157"/>
      <c r="B1225" s="151" t="s">
        <v>2577</v>
      </c>
      <c r="C1225" s="152">
        <f t="shared" si="62"/>
        <v>7.5</v>
      </c>
      <c r="D1225" s="152">
        <v>7.5</v>
      </c>
      <c r="E1225" s="152">
        <v>7.5</v>
      </c>
      <c r="F1225" s="152"/>
      <c r="G1225" s="152"/>
      <c r="H1225" s="152">
        <f t="shared" si="63"/>
        <v>0</v>
      </c>
      <c r="I1225" s="152"/>
      <c r="J1225" s="152"/>
      <c r="K1225" s="152"/>
      <c r="L1225" s="152"/>
      <c r="M1225" s="152"/>
    </row>
    <row r="1226" ht="15" hidden="1" outlineLevel="2" spans="1:13">
      <c r="A1226" s="143" t="s">
        <v>1682</v>
      </c>
      <c r="B1226" s="149" t="s">
        <v>2883</v>
      </c>
      <c r="C1226" s="150">
        <f t="shared" si="62"/>
        <v>7</v>
      </c>
      <c r="D1226" s="150">
        <v>7</v>
      </c>
      <c r="E1226" s="150">
        <v>7</v>
      </c>
      <c r="F1226" s="150"/>
      <c r="G1226" s="150"/>
      <c r="H1226" s="150">
        <f t="shared" si="63"/>
        <v>0</v>
      </c>
      <c r="I1226" s="150"/>
      <c r="J1226" s="150"/>
      <c r="K1226" s="150"/>
      <c r="L1226" s="150"/>
      <c r="M1226" s="150"/>
    </row>
    <row r="1227" ht="15" hidden="1" outlineLevel="3" spans="1:13">
      <c r="A1227" s="157"/>
      <c r="B1227" s="151" t="s">
        <v>2884</v>
      </c>
      <c r="C1227" s="152">
        <f t="shared" si="62"/>
        <v>7</v>
      </c>
      <c r="D1227" s="152">
        <v>7</v>
      </c>
      <c r="E1227" s="152">
        <v>7</v>
      </c>
      <c r="F1227" s="152"/>
      <c r="G1227" s="152"/>
      <c r="H1227" s="152">
        <f t="shared" si="63"/>
        <v>0</v>
      </c>
      <c r="I1227" s="152"/>
      <c r="J1227" s="152"/>
      <c r="K1227" s="152"/>
      <c r="L1227" s="152"/>
      <c r="M1227" s="152"/>
    </row>
    <row r="1228" s="132" customFormat="1" ht="17.45" hidden="1" customHeight="1" outlineLevel="1" spans="1:13">
      <c r="A1228" s="143"/>
      <c r="B1228" s="149" t="s">
        <v>1686</v>
      </c>
      <c r="C1228" s="150">
        <f t="shared" ref="C1228:M1228" si="65">SUMIF($A$6:$A$2003,"815???",C6:C2003)</f>
        <v>1852.35</v>
      </c>
      <c r="D1228" s="150">
        <f t="shared" si="65"/>
        <v>1852.35</v>
      </c>
      <c r="E1228" s="150">
        <f t="shared" si="65"/>
        <v>1677.35</v>
      </c>
      <c r="F1228" s="150">
        <f t="shared" si="65"/>
        <v>175</v>
      </c>
      <c r="G1228" s="150">
        <f t="shared" si="65"/>
        <v>0</v>
      </c>
      <c r="H1228" s="150">
        <f t="shared" si="65"/>
        <v>0</v>
      </c>
      <c r="I1228" s="150">
        <f t="shared" si="65"/>
        <v>0</v>
      </c>
      <c r="J1228" s="150">
        <f t="shared" si="65"/>
        <v>0</v>
      </c>
      <c r="K1228" s="150">
        <f t="shared" si="65"/>
        <v>0</v>
      </c>
      <c r="L1228" s="150">
        <f t="shared" si="65"/>
        <v>0</v>
      </c>
      <c r="M1228" s="150">
        <f t="shared" si="65"/>
        <v>0</v>
      </c>
    </row>
    <row r="1229" ht="15" hidden="1" outlineLevel="2" spans="1:13">
      <c r="A1229" s="143" t="s">
        <v>1687</v>
      </c>
      <c r="B1229" s="149" t="s">
        <v>2885</v>
      </c>
      <c r="C1229" s="150">
        <f t="shared" si="62"/>
        <v>1821.75</v>
      </c>
      <c r="D1229" s="150">
        <v>1821.75</v>
      </c>
      <c r="E1229" s="150">
        <v>1646.75</v>
      </c>
      <c r="F1229" s="150">
        <v>175</v>
      </c>
      <c r="G1229" s="150"/>
      <c r="H1229" s="150">
        <f t="shared" si="63"/>
        <v>0</v>
      </c>
      <c r="I1229" s="150"/>
      <c r="J1229" s="150"/>
      <c r="K1229" s="150"/>
      <c r="L1229" s="150"/>
      <c r="M1229" s="150"/>
    </row>
    <row r="1230" ht="15" hidden="1" outlineLevel="3" spans="1:13">
      <c r="A1230" s="157"/>
      <c r="B1230" s="151" t="s">
        <v>2886</v>
      </c>
      <c r="C1230" s="152">
        <f t="shared" si="62"/>
        <v>14</v>
      </c>
      <c r="D1230" s="152">
        <v>14</v>
      </c>
      <c r="E1230" s="152">
        <v>14</v>
      </c>
      <c r="F1230" s="152"/>
      <c r="G1230" s="152"/>
      <c r="H1230" s="152">
        <f t="shared" si="63"/>
        <v>0</v>
      </c>
      <c r="I1230" s="152"/>
      <c r="J1230" s="152"/>
      <c r="K1230" s="152"/>
      <c r="L1230" s="152"/>
      <c r="M1230" s="152"/>
    </row>
    <row r="1231" ht="15" hidden="1" outlineLevel="3" spans="1:13">
      <c r="A1231" s="157"/>
      <c r="B1231" s="151" t="s">
        <v>2887</v>
      </c>
      <c r="C1231" s="152">
        <f t="shared" si="62"/>
        <v>120</v>
      </c>
      <c r="D1231" s="152">
        <v>120</v>
      </c>
      <c r="E1231" s="152">
        <v>120</v>
      </c>
      <c r="F1231" s="152"/>
      <c r="G1231" s="152"/>
      <c r="H1231" s="152">
        <f t="shared" si="63"/>
        <v>0</v>
      </c>
      <c r="I1231" s="152"/>
      <c r="J1231" s="152"/>
      <c r="K1231" s="152"/>
      <c r="L1231" s="152"/>
      <c r="M1231" s="152"/>
    </row>
    <row r="1232" ht="15" hidden="1" outlineLevel="3" spans="1:13">
      <c r="A1232" s="157"/>
      <c r="B1232" s="151" t="s">
        <v>2888</v>
      </c>
      <c r="C1232" s="152">
        <f t="shared" si="62"/>
        <v>20</v>
      </c>
      <c r="D1232" s="152">
        <v>20</v>
      </c>
      <c r="E1232" s="152">
        <v>20</v>
      </c>
      <c r="F1232" s="152"/>
      <c r="G1232" s="152"/>
      <c r="H1232" s="152">
        <f t="shared" si="63"/>
        <v>0</v>
      </c>
      <c r="I1232" s="152"/>
      <c r="J1232" s="152"/>
      <c r="K1232" s="152"/>
      <c r="L1232" s="152"/>
      <c r="M1232" s="152"/>
    </row>
    <row r="1233" ht="15" hidden="1" outlineLevel="3" spans="1:13">
      <c r="A1233" s="157"/>
      <c r="B1233" s="151" t="s">
        <v>2889</v>
      </c>
      <c r="C1233" s="152">
        <f t="shared" si="62"/>
        <v>70</v>
      </c>
      <c r="D1233" s="152">
        <v>70</v>
      </c>
      <c r="E1233" s="152">
        <v>70</v>
      </c>
      <c r="F1233" s="152"/>
      <c r="G1233" s="152"/>
      <c r="H1233" s="152">
        <f t="shared" si="63"/>
        <v>0</v>
      </c>
      <c r="I1233" s="152"/>
      <c r="J1233" s="152"/>
      <c r="K1233" s="152"/>
      <c r="L1233" s="152"/>
      <c r="M1233" s="152"/>
    </row>
    <row r="1234" ht="15" hidden="1" outlineLevel="3" spans="1:13">
      <c r="A1234" s="157"/>
      <c r="B1234" s="151" t="s">
        <v>2890</v>
      </c>
      <c r="C1234" s="152">
        <f t="shared" si="62"/>
        <v>60</v>
      </c>
      <c r="D1234" s="152">
        <v>60</v>
      </c>
      <c r="E1234" s="152">
        <v>60</v>
      </c>
      <c r="F1234" s="152"/>
      <c r="G1234" s="152"/>
      <c r="H1234" s="152">
        <f t="shared" si="63"/>
        <v>0</v>
      </c>
      <c r="I1234" s="152"/>
      <c r="J1234" s="152"/>
      <c r="K1234" s="152"/>
      <c r="L1234" s="152"/>
      <c r="M1234" s="152"/>
    </row>
    <row r="1235" ht="15" hidden="1" outlineLevel="3" spans="1:13">
      <c r="A1235" s="157"/>
      <c r="B1235" s="151" t="s">
        <v>2891</v>
      </c>
      <c r="C1235" s="152">
        <f t="shared" si="62"/>
        <v>30</v>
      </c>
      <c r="D1235" s="152">
        <v>30</v>
      </c>
      <c r="E1235" s="152">
        <v>30</v>
      </c>
      <c r="F1235" s="152"/>
      <c r="G1235" s="152"/>
      <c r="H1235" s="152">
        <f t="shared" si="63"/>
        <v>0</v>
      </c>
      <c r="I1235" s="152"/>
      <c r="J1235" s="152"/>
      <c r="K1235" s="152"/>
      <c r="L1235" s="152"/>
      <c r="M1235" s="152"/>
    </row>
    <row r="1236" ht="15" hidden="1" outlineLevel="3" spans="1:13">
      <c r="A1236" s="157"/>
      <c r="B1236" s="151" t="s">
        <v>2892</v>
      </c>
      <c r="C1236" s="152">
        <f t="shared" si="62"/>
        <v>31.03</v>
      </c>
      <c r="D1236" s="152">
        <v>31.03</v>
      </c>
      <c r="E1236" s="152">
        <v>31.03</v>
      </c>
      <c r="F1236" s="152"/>
      <c r="G1236" s="152"/>
      <c r="H1236" s="152">
        <f t="shared" si="63"/>
        <v>0</v>
      </c>
      <c r="I1236" s="152"/>
      <c r="J1236" s="152"/>
      <c r="K1236" s="152"/>
      <c r="L1236" s="152"/>
      <c r="M1236" s="152"/>
    </row>
    <row r="1237" ht="15" hidden="1" outlineLevel="3" spans="1:13">
      <c r="A1237" s="157"/>
      <c r="B1237" s="151" t="s">
        <v>2893</v>
      </c>
      <c r="C1237" s="152">
        <f t="shared" si="62"/>
        <v>200</v>
      </c>
      <c r="D1237" s="152">
        <v>200</v>
      </c>
      <c r="E1237" s="152">
        <v>25</v>
      </c>
      <c r="F1237" s="152">
        <v>175</v>
      </c>
      <c r="G1237" s="152"/>
      <c r="H1237" s="152">
        <f t="shared" si="63"/>
        <v>0</v>
      </c>
      <c r="I1237" s="152"/>
      <c r="J1237" s="152"/>
      <c r="K1237" s="152"/>
      <c r="L1237" s="152"/>
      <c r="M1237" s="152"/>
    </row>
    <row r="1238" ht="15" hidden="1" outlineLevel="3" spans="1:13">
      <c r="A1238" s="157"/>
      <c r="B1238" s="151" t="s">
        <v>2894</v>
      </c>
      <c r="C1238" s="152">
        <f t="shared" si="62"/>
        <v>100</v>
      </c>
      <c r="D1238" s="152">
        <v>100</v>
      </c>
      <c r="E1238" s="152">
        <v>100</v>
      </c>
      <c r="F1238" s="152"/>
      <c r="G1238" s="152"/>
      <c r="H1238" s="152">
        <f t="shared" si="63"/>
        <v>0</v>
      </c>
      <c r="I1238" s="152"/>
      <c r="J1238" s="152"/>
      <c r="K1238" s="152"/>
      <c r="L1238" s="152"/>
      <c r="M1238" s="152"/>
    </row>
    <row r="1239" ht="15" hidden="1" outlineLevel="3" spans="1:13">
      <c r="A1239" s="157"/>
      <c r="B1239" s="151" t="s">
        <v>2895</v>
      </c>
      <c r="C1239" s="152">
        <f t="shared" si="62"/>
        <v>135</v>
      </c>
      <c r="D1239" s="152">
        <v>135</v>
      </c>
      <c r="E1239" s="152">
        <v>135</v>
      </c>
      <c r="F1239" s="152"/>
      <c r="G1239" s="152"/>
      <c r="H1239" s="152">
        <f t="shared" si="63"/>
        <v>0</v>
      </c>
      <c r="I1239" s="152"/>
      <c r="J1239" s="152"/>
      <c r="K1239" s="152"/>
      <c r="L1239" s="152"/>
      <c r="M1239" s="152"/>
    </row>
    <row r="1240" ht="15" hidden="1" outlineLevel="3" spans="1:13">
      <c r="A1240" s="157"/>
      <c r="B1240" s="151" t="s">
        <v>2886</v>
      </c>
      <c r="C1240" s="152">
        <f t="shared" si="62"/>
        <v>3.5</v>
      </c>
      <c r="D1240" s="152">
        <v>3.5</v>
      </c>
      <c r="E1240" s="152">
        <v>3.5</v>
      </c>
      <c r="F1240" s="152"/>
      <c r="G1240" s="152"/>
      <c r="H1240" s="152">
        <f t="shared" si="63"/>
        <v>0</v>
      </c>
      <c r="I1240" s="152"/>
      <c r="J1240" s="152"/>
      <c r="K1240" s="152"/>
      <c r="L1240" s="152"/>
      <c r="M1240" s="152"/>
    </row>
    <row r="1241" ht="15" hidden="1" outlineLevel="3" spans="1:13">
      <c r="A1241" s="157"/>
      <c r="B1241" s="151" t="s">
        <v>2896</v>
      </c>
      <c r="C1241" s="152">
        <f t="shared" si="62"/>
        <v>5</v>
      </c>
      <c r="D1241" s="152">
        <v>5</v>
      </c>
      <c r="E1241" s="152">
        <v>5</v>
      </c>
      <c r="F1241" s="152"/>
      <c r="G1241" s="152"/>
      <c r="H1241" s="152">
        <f t="shared" si="63"/>
        <v>0</v>
      </c>
      <c r="I1241" s="152"/>
      <c r="J1241" s="152"/>
      <c r="K1241" s="152"/>
      <c r="L1241" s="152"/>
      <c r="M1241" s="152"/>
    </row>
    <row r="1242" ht="15" hidden="1" outlineLevel="3" spans="1:13">
      <c r="A1242" s="157"/>
      <c r="B1242" s="151" t="s">
        <v>2897</v>
      </c>
      <c r="C1242" s="152">
        <f t="shared" si="62"/>
        <v>100</v>
      </c>
      <c r="D1242" s="152">
        <v>100</v>
      </c>
      <c r="E1242" s="152">
        <v>100</v>
      </c>
      <c r="F1242" s="152"/>
      <c r="G1242" s="152"/>
      <c r="H1242" s="152">
        <f t="shared" si="63"/>
        <v>0</v>
      </c>
      <c r="I1242" s="152"/>
      <c r="J1242" s="152"/>
      <c r="K1242" s="152"/>
      <c r="L1242" s="152"/>
      <c r="M1242" s="152"/>
    </row>
    <row r="1243" ht="15" hidden="1" outlineLevel="3" spans="1:13">
      <c r="A1243" s="157"/>
      <c r="B1243" s="151" t="s">
        <v>2898</v>
      </c>
      <c r="C1243" s="152">
        <f t="shared" si="62"/>
        <v>3.78</v>
      </c>
      <c r="D1243" s="152">
        <v>3.78</v>
      </c>
      <c r="E1243" s="152">
        <v>3.78</v>
      </c>
      <c r="F1243" s="152"/>
      <c r="G1243" s="152"/>
      <c r="H1243" s="152">
        <f t="shared" si="63"/>
        <v>0</v>
      </c>
      <c r="I1243" s="152"/>
      <c r="J1243" s="152"/>
      <c r="K1243" s="152"/>
      <c r="L1243" s="152"/>
      <c r="M1243" s="152"/>
    </row>
    <row r="1244" ht="15" hidden="1" outlineLevel="3" spans="1:13">
      <c r="A1244" s="157"/>
      <c r="B1244" s="151" t="s">
        <v>2899</v>
      </c>
      <c r="C1244" s="152">
        <f t="shared" si="62"/>
        <v>12.6</v>
      </c>
      <c r="D1244" s="152">
        <v>12.6</v>
      </c>
      <c r="E1244" s="152">
        <v>12.6</v>
      </c>
      <c r="F1244" s="152"/>
      <c r="G1244" s="152"/>
      <c r="H1244" s="152">
        <f t="shared" si="63"/>
        <v>0</v>
      </c>
      <c r="I1244" s="152"/>
      <c r="J1244" s="152"/>
      <c r="K1244" s="152"/>
      <c r="L1244" s="152"/>
      <c r="M1244" s="152"/>
    </row>
    <row r="1245" ht="15" hidden="1" outlineLevel="3" spans="1:13">
      <c r="A1245" s="157"/>
      <c r="B1245" s="151" t="s">
        <v>2900</v>
      </c>
      <c r="C1245" s="152">
        <f t="shared" si="62"/>
        <v>452.36</v>
      </c>
      <c r="D1245" s="152">
        <v>452.36</v>
      </c>
      <c r="E1245" s="152">
        <v>452.36</v>
      </c>
      <c r="F1245" s="152"/>
      <c r="G1245" s="152"/>
      <c r="H1245" s="152">
        <f t="shared" si="63"/>
        <v>0</v>
      </c>
      <c r="I1245" s="152"/>
      <c r="J1245" s="152"/>
      <c r="K1245" s="152"/>
      <c r="L1245" s="152"/>
      <c r="M1245" s="152"/>
    </row>
    <row r="1246" ht="15" hidden="1" outlineLevel="3" spans="1:13">
      <c r="A1246" s="157"/>
      <c r="B1246" s="151" t="s">
        <v>2901</v>
      </c>
      <c r="C1246" s="152">
        <f t="shared" si="62"/>
        <v>24.48</v>
      </c>
      <c r="D1246" s="152">
        <v>24.48</v>
      </c>
      <c r="E1246" s="152">
        <v>24.48</v>
      </c>
      <c r="F1246" s="152"/>
      <c r="G1246" s="152"/>
      <c r="H1246" s="152">
        <f t="shared" si="63"/>
        <v>0</v>
      </c>
      <c r="I1246" s="152"/>
      <c r="J1246" s="152"/>
      <c r="K1246" s="152"/>
      <c r="L1246" s="152"/>
      <c r="M1246" s="152"/>
    </row>
    <row r="1247" ht="15" hidden="1" outlineLevel="3" spans="1:13">
      <c r="A1247" s="157"/>
      <c r="B1247" s="151" t="s">
        <v>2902</v>
      </c>
      <c r="C1247" s="152">
        <f t="shared" si="62"/>
        <v>60</v>
      </c>
      <c r="D1247" s="152">
        <v>60</v>
      </c>
      <c r="E1247" s="152">
        <v>60</v>
      </c>
      <c r="F1247" s="152"/>
      <c r="G1247" s="152"/>
      <c r="H1247" s="152">
        <f t="shared" si="63"/>
        <v>0</v>
      </c>
      <c r="I1247" s="152"/>
      <c r="J1247" s="152"/>
      <c r="K1247" s="152"/>
      <c r="L1247" s="152"/>
      <c r="M1247" s="152"/>
    </row>
    <row r="1248" ht="15" hidden="1" outlineLevel="3" spans="1:13">
      <c r="A1248" s="157"/>
      <c r="B1248" s="151" t="s">
        <v>2903</v>
      </c>
      <c r="C1248" s="152">
        <f t="shared" si="62"/>
        <v>100</v>
      </c>
      <c r="D1248" s="152">
        <v>100</v>
      </c>
      <c r="E1248" s="152">
        <v>100</v>
      </c>
      <c r="F1248" s="152"/>
      <c r="G1248" s="152"/>
      <c r="H1248" s="152">
        <f t="shared" si="63"/>
        <v>0</v>
      </c>
      <c r="I1248" s="152"/>
      <c r="J1248" s="152"/>
      <c r="K1248" s="152"/>
      <c r="L1248" s="152"/>
      <c r="M1248" s="152"/>
    </row>
    <row r="1249" ht="15" hidden="1" outlineLevel="3" spans="1:13">
      <c r="A1249" s="157"/>
      <c r="B1249" s="151" t="s">
        <v>2904</v>
      </c>
      <c r="C1249" s="152">
        <f t="shared" ref="C1249:C1314" si="66">H1249+G1249+D1249</f>
        <v>140</v>
      </c>
      <c r="D1249" s="152">
        <v>140</v>
      </c>
      <c r="E1249" s="152">
        <v>140</v>
      </c>
      <c r="F1249" s="152"/>
      <c r="G1249" s="152"/>
      <c r="H1249" s="152">
        <f t="shared" ref="H1249:H1314" si="67">SUM(I1249:M1249)</f>
        <v>0</v>
      </c>
      <c r="I1249" s="152"/>
      <c r="J1249" s="152"/>
      <c r="K1249" s="152"/>
      <c r="L1249" s="152"/>
      <c r="M1249" s="152"/>
    </row>
    <row r="1250" ht="15" hidden="1" outlineLevel="3" spans="1:13">
      <c r="A1250" s="157"/>
      <c r="B1250" s="151" t="s">
        <v>2905</v>
      </c>
      <c r="C1250" s="152">
        <f t="shared" si="66"/>
        <v>50</v>
      </c>
      <c r="D1250" s="152">
        <v>50</v>
      </c>
      <c r="E1250" s="152">
        <v>50</v>
      </c>
      <c r="F1250" s="152"/>
      <c r="G1250" s="152"/>
      <c r="H1250" s="152">
        <f t="shared" si="67"/>
        <v>0</v>
      </c>
      <c r="I1250" s="152"/>
      <c r="J1250" s="152"/>
      <c r="K1250" s="152"/>
      <c r="L1250" s="152"/>
      <c r="M1250" s="152"/>
    </row>
    <row r="1251" ht="15" hidden="1" outlineLevel="3" spans="1:13">
      <c r="A1251" s="157"/>
      <c r="B1251" s="151" t="s">
        <v>2906</v>
      </c>
      <c r="C1251" s="152">
        <f t="shared" si="66"/>
        <v>90</v>
      </c>
      <c r="D1251" s="152">
        <v>90</v>
      </c>
      <c r="E1251" s="152">
        <v>90</v>
      </c>
      <c r="F1251" s="152"/>
      <c r="G1251" s="152"/>
      <c r="H1251" s="152">
        <f t="shared" si="67"/>
        <v>0</v>
      </c>
      <c r="I1251" s="152"/>
      <c r="J1251" s="152"/>
      <c r="K1251" s="152"/>
      <c r="L1251" s="152"/>
      <c r="M1251" s="152"/>
    </row>
    <row r="1252" ht="15" hidden="1" outlineLevel="2" spans="1:13">
      <c r="A1252" s="143" t="s">
        <v>1689</v>
      </c>
      <c r="B1252" s="149" t="s">
        <v>2907</v>
      </c>
      <c r="C1252" s="150">
        <f t="shared" si="66"/>
        <v>23.6</v>
      </c>
      <c r="D1252" s="150">
        <v>23.6</v>
      </c>
      <c r="E1252" s="150">
        <v>23.6</v>
      </c>
      <c r="F1252" s="150"/>
      <c r="G1252" s="150"/>
      <c r="H1252" s="150">
        <f t="shared" si="67"/>
        <v>0</v>
      </c>
      <c r="I1252" s="150"/>
      <c r="J1252" s="150"/>
      <c r="K1252" s="150"/>
      <c r="L1252" s="150"/>
      <c r="M1252" s="150"/>
    </row>
    <row r="1253" ht="15" hidden="1" outlineLevel="3" spans="1:13">
      <c r="A1253" s="157"/>
      <c r="B1253" s="151" t="s">
        <v>2577</v>
      </c>
      <c r="C1253" s="152">
        <f t="shared" si="66"/>
        <v>7</v>
      </c>
      <c r="D1253" s="152">
        <v>7</v>
      </c>
      <c r="E1253" s="152">
        <v>7</v>
      </c>
      <c r="F1253" s="152"/>
      <c r="G1253" s="152"/>
      <c r="H1253" s="152">
        <f t="shared" si="67"/>
        <v>0</v>
      </c>
      <c r="I1253" s="152"/>
      <c r="J1253" s="152"/>
      <c r="K1253" s="152"/>
      <c r="L1253" s="152"/>
      <c r="M1253" s="152"/>
    </row>
    <row r="1254" ht="15" hidden="1" outlineLevel="3" spans="1:13">
      <c r="A1254" s="157"/>
      <c r="B1254" s="151" t="s">
        <v>2578</v>
      </c>
      <c r="C1254" s="152">
        <f t="shared" si="66"/>
        <v>16.6</v>
      </c>
      <c r="D1254" s="152">
        <v>16.6</v>
      </c>
      <c r="E1254" s="152">
        <v>16.6</v>
      </c>
      <c r="F1254" s="152"/>
      <c r="G1254" s="152"/>
      <c r="H1254" s="152">
        <f t="shared" si="67"/>
        <v>0</v>
      </c>
      <c r="I1254" s="152"/>
      <c r="J1254" s="152"/>
      <c r="K1254" s="152"/>
      <c r="L1254" s="152"/>
      <c r="M1254" s="152"/>
    </row>
    <row r="1255" ht="15" hidden="1" outlineLevel="2" spans="1:13">
      <c r="A1255" s="143" t="s">
        <v>1691</v>
      </c>
      <c r="B1255" s="149" t="s">
        <v>2908</v>
      </c>
      <c r="C1255" s="150">
        <f t="shared" si="66"/>
        <v>7</v>
      </c>
      <c r="D1255" s="150">
        <v>7</v>
      </c>
      <c r="E1255" s="150">
        <v>7</v>
      </c>
      <c r="F1255" s="150"/>
      <c r="G1255" s="150"/>
      <c r="H1255" s="150">
        <f t="shared" si="67"/>
        <v>0</v>
      </c>
      <c r="I1255" s="150"/>
      <c r="J1255" s="150"/>
      <c r="K1255" s="150"/>
      <c r="L1255" s="150"/>
      <c r="M1255" s="150"/>
    </row>
    <row r="1256" ht="15" hidden="1" outlineLevel="3" spans="1:13">
      <c r="A1256" s="157"/>
      <c r="B1256" s="151" t="s">
        <v>2909</v>
      </c>
      <c r="C1256" s="152">
        <f t="shared" si="66"/>
        <v>7</v>
      </c>
      <c r="D1256" s="152">
        <v>7</v>
      </c>
      <c r="E1256" s="152">
        <v>7</v>
      </c>
      <c r="F1256" s="152"/>
      <c r="G1256" s="152"/>
      <c r="H1256" s="152">
        <f t="shared" si="67"/>
        <v>0</v>
      </c>
      <c r="I1256" s="152"/>
      <c r="J1256" s="152"/>
      <c r="K1256" s="152"/>
      <c r="L1256" s="152"/>
      <c r="M1256" s="152"/>
    </row>
    <row r="1257" s="132" customFormat="1" ht="17.45" hidden="1" customHeight="1" outlineLevel="1" spans="1:13">
      <c r="A1257" s="143"/>
      <c r="B1257" s="149" t="s">
        <v>1695</v>
      </c>
      <c r="C1257" s="150">
        <f t="shared" ref="C1257:M1257" si="68">SUMIF($A$6:$A$2002,"816???",C6:C2002)</f>
        <v>7036.514322</v>
      </c>
      <c r="D1257" s="150">
        <f t="shared" si="68"/>
        <v>7036.514322</v>
      </c>
      <c r="E1257" s="150">
        <f t="shared" si="68"/>
        <v>6542.014322</v>
      </c>
      <c r="F1257" s="150">
        <f t="shared" si="68"/>
        <v>494.5</v>
      </c>
      <c r="G1257" s="150">
        <f t="shared" si="68"/>
        <v>0</v>
      </c>
      <c r="H1257" s="150">
        <f t="shared" si="68"/>
        <v>0</v>
      </c>
      <c r="I1257" s="150">
        <f t="shared" si="68"/>
        <v>0</v>
      </c>
      <c r="J1257" s="150">
        <f t="shared" si="68"/>
        <v>0</v>
      </c>
      <c r="K1257" s="150">
        <f t="shared" si="68"/>
        <v>0</v>
      </c>
      <c r="L1257" s="150">
        <f t="shared" si="68"/>
        <v>0</v>
      </c>
      <c r="M1257" s="150">
        <f t="shared" si="68"/>
        <v>0</v>
      </c>
    </row>
    <row r="1258" ht="15" hidden="1" outlineLevel="2" spans="1:13">
      <c r="A1258" s="143" t="s">
        <v>1696</v>
      </c>
      <c r="B1258" s="149" t="s">
        <v>2910</v>
      </c>
      <c r="C1258" s="150">
        <f t="shared" si="66"/>
        <v>5266.98</v>
      </c>
      <c r="D1258" s="150">
        <v>5266.98</v>
      </c>
      <c r="E1258" s="150">
        <v>4772.48</v>
      </c>
      <c r="F1258" s="150">
        <v>494.5</v>
      </c>
      <c r="G1258" s="150"/>
      <c r="H1258" s="150">
        <f t="shared" si="67"/>
        <v>0</v>
      </c>
      <c r="I1258" s="150"/>
      <c r="J1258" s="150"/>
      <c r="K1258" s="150"/>
      <c r="L1258" s="150"/>
      <c r="M1258" s="150"/>
    </row>
    <row r="1259" ht="15" hidden="1" outlineLevel="3" spans="1:13">
      <c r="A1259" s="157"/>
      <c r="B1259" s="151" t="s">
        <v>2911</v>
      </c>
      <c r="C1259" s="152">
        <f t="shared" si="66"/>
        <v>40</v>
      </c>
      <c r="D1259" s="152">
        <v>40</v>
      </c>
      <c r="E1259" s="152">
        <v>40</v>
      </c>
      <c r="F1259" s="152"/>
      <c r="G1259" s="152"/>
      <c r="H1259" s="152">
        <f t="shared" si="67"/>
        <v>0</v>
      </c>
      <c r="I1259" s="152"/>
      <c r="J1259" s="152"/>
      <c r="K1259" s="152"/>
      <c r="L1259" s="152"/>
      <c r="M1259" s="152"/>
    </row>
    <row r="1260" ht="15" hidden="1" outlineLevel="3" spans="1:13">
      <c r="A1260" s="157"/>
      <c r="B1260" s="151" t="s">
        <v>2912</v>
      </c>
      <c r="C1260" s="152">
        <f t="shared" si="66"/>
        <v>40</v>
      </c>
      <c r="D1260" s="152">
        <v>40</v>
      </c>
      <c r="E1260" s="152">
        <v>40</v>
      </c>
      <c r="F1260" s="152"/>
      <c r="G1260" s="152"/>
      <c r="H1260" s="152">
        <f t="shared" si="67"/>
        <v>0</v>
      </c>
      <c r="I1260" s="152"/>
      <c r="J1260" s="152"/>
      <c r="K1260" s="152"/>
      <c r="L1260" s="152"/>
      <c r="M1260" s="152"/>
    </row>
    <row r="1261" ht="15" hidden="1" outlineLevel="3" spans="1:13">
      <c r="A1261" s="157"/>
      <c r="B1261" s="151" t="s">
        <v>2913</v>
      </c>
      <c r="C1261" s="152">
        <f t="shared" si="66"/>
        <v>28</v>
      </c>
      <c r="D1261" s="152">
        <v>28</v>
      </c>
      <c r="E1261" s="152">
        <v>28</v>
      </c>
      <c r="F1261" s="152"/>
      <c r="G1261" s="152"/>
      <c r="H1261" s="152">
        <f t="shared" si="67"/>
        <v>0</v>
      </c>
      <c r="I1261" s="152"/>
      <c r="J1261" s="152"/>
      <c r="K1261" s="152"/>
      <c r="L1261" s="152"/>
      <c r="M1261" s="152"/>
    </row>
    <row r="1262" ht="15" hidden="1" outlineLevel="3" spans="1:13">
      <c r="A1262" s="157"/>
      <c r="B1262" s="151" t="s">
        <v>2914</v>
      </c>
      <c r="C1262" s="152">
        <f t="shared" si="66"/>
        <v>40</v>
      </c>
      <c r="D1262" s="152">
        <v>40</v>
      </c>
      <c r="E1262" s="152">
        <v>40</v>
      </c>
      <c r="F1262" s="152"/>
      <c r="G1262" s="152"/>
      <c r="H1262" s="152">
        <f t="shared" si="67"/>
        <v>0</v>
      </c>
      <c r="I1262" s="152"/>
      <c r="J1262" s="152"/>
      <c r="K1262" s="152"/>
      <c r="L1262" s="152"/>
      <c r="M1262" s="152"/>
    </row>
    <row r="1263" ht="15" hidden="1" outlineLevel="3" spans="1:13">
      <c r="A1263" s="157"/>
      <c r="B1263" s="151" t="s">
        <v>2915</v>
      </c>
      <c r="C1263" s="152">
        <f t="shared" si="66"/>
        <v>300</v>
      </c>
      <c r="D1263" s="152">
        <v>300</v>
      </c>
      <c r="E1263" s="152">
        <v>300</v>
      </c>
      <c r="F1263" s="152"/>
      <c r="G1263" s="152"/>
      <c r="H1263" s="152">
        <f t="shared" si="67"/>
        <v>0</v>
      </c>
      <c r="I1263" s="152"/>
      <c r="J1263" s="152"/>
      <c r="K1263" s="152"/>
      <c r="L1263" s="152"/>
      <c r="M1263" s="152"/>
    </row>
    <row r="1264" ht="15" hidden="1" outlineLevel="3" spans="1:13">
      <c r="A1264" s="157"/>
      <c r="B1264" s="151" t="s">
        <v>2916</v>
      </c>
      <c r="C1264" s="152">
        <f t="shared" si="66"/>
        <v>580</v>
      </c>
      <c r="D1264" s="152">
        <v>580</v>
      </c>
      <c r="E1264" s="152">
        <v>580</v>
      </c>
      <c r="F1264" s="152"/>
      <c r="G1264" s="152"/>
      <c r="H1264" s="152">
        <f t="shared" si="67"/>
        <v>0</v>
      </c>
      <c r="I1264" s="152"/>
      <c r="J1264" s="152"/>
      <c r="K1264" s="152"/>
      <c r="L1264" s="152"/>
      <c r="M1264" s="152"/>
    </row>
    <row r="1265" ht="15" hidden="1" outlineLevel="3" spans="1:13">
      <c r="A1265" s="157"/>
      <c r="B1265" s="151" t="s">
        <v>2917</v>
      </c>
      <c r="C1265" s="152">
        <f t="shared" si="66"/>
        <v>500</v>
      </c>
      <c r="D1265" s="152">
        <v>500</v>
      </c>
      <c r="E1265" s="152">
        <v>500</v>
      </c>
      <c r="F1265" s="152"/>
      <c r="G1265" s="152"/>
      <c r="H1265" s="152">
        <f t="shared" si="67"/>
        <v>0</v>
      </c>
      <c r="I1265" s="152"/>
      <c r="J1265" s="152"/>
      <c r="K1265" s="152"/>
      <c r="L1265" s="152"/>
      <c r="M1265" s="152"/>
    </row>
    <row r="1266" ht="15" hidden="1" outlineLevel="3" spans="1:13">
      <c r="A1266" s="157"/>
      <c r="B1266" s="151" t="s">
        <v>2390</v>
      </c>
      <c r="C1266" s="152">
        <f t="shared" si="66"/>
        <v>40</v>
      </c>
      <c r="D1266" s="152">
        <v>40</v>
      </c>
      <c r="E1266" s="152"/>
      <c r="F1266" s="152">
        <v>40</v>
      </c>
      <c r="G1266" s="152"/>
      <c r="H1266" s="152">
        <f t="shared" si="67"/>
        <v>0</v>
      </c>
      <c r="I1266" s="152"/>
      <c r="J1266" s="152"/>
      <c r="K1266" s="152"/>
      <c r="L1266" s="152"/>
      <c r="M1266" s="152"/>
    </row>
    <row r="1267" ht="15" hidden="1" outlineLevel="3" spans="1:13">
      <c r="A1267" s="157"/>
      <c r="B1267" s="151" t="s">
        <v>2918</v>
      </c>
      <c r="C1267" s="152">
        <f t="shared" si="66"/>
        <v>75</v>
      </c>
      <c r="D1267" s="152">
        <v>75</v>
      </c>
      <c r="E1267" s="152">
        <v>75</v>
      </c>
      <c r="F1267" s="152"/>
      <c r="G1267" s="152"/>
      <c r="H1267" s="152">
        <f t="shared" si="67"/>
        <v>0</v>
      </c>
      <c r="I1267" s="152"/>
      <c r="J1267" s="152"/>
      <c r="K1267" s="152"/>
      <c r="L1267" s="152"/>
      <c r="M1267" s="152"/>
    </row>
    <row r="1268" ht="15" hidden="1" outlineLevel="3" spans="1:13">
      <c r="A1268" s="157"/>
      <c r="B1268" s="151" t="s">
        <v>2919</v>
      </c>
      <c r="C1268" s="152">
        <f t="shared" si="66"/>
        <v>500</v>
      </c>
      <c r="D1268" s="152">
        <v>500</v>
      </c>
      <c r="E1268" s="152">
        <v>500</v>
      </c>
      <c r="F1268" s="152"/>
      <c r="G1268" s="152"/>
      <c r="H1268" s="152">
        <f t="shared" si="67"/>
        <v>0</v>
      </c>
      <c r="I1268" s="152"/>
      <c r="J1268" s="152"/>
      <c r="K1268" s="152"/>
      <c r="L1268" s="152"/>
      <c r="M1268" s="152"/>
    </row>
    <row r="1269" ht="15" hidden="1" outlineLevel="3" spans="1:13">
      <c r="A1269" s="157"/>
      <c r="B1269" s="151" t="s">
        <v>2920</v>
      </c>
      <c r="C1269" s="152">
        <f t="shared" si="66"/>
        <v>100</v>
      </c>
      <c r="D1269" s="152">
        <v>100</v>
      </c>
      <c r="E1269" s="152">
        <v>100</v>
      </c>
      <c r="F1269" s="152"/>
      <c r="G1269" s="152"/>
      <c r="H1269" s="152">
        <f t="shared" si="67"/>
        <v>0</v>
      </c>
      <c r="I1269" s="152"/>
      <c r="J1269" s="152"/>
      <c r="K1269" s="152"/>
      <c r="L1269" s="152"/>
      <c r="M1269" s="152"/>
    </row>
    <row r="1270" ht="15" hidden="1" outlineLevel="3" spans="1:13">
      <c r="A1270" s="157"/>
      <c r="B1270" s="151" t="s">
        <v>2913</v>
      </c>
      <c r="C1270" s="152">
        <f t="shared" si="66"/>
        <v>10.5</v>
      </c>
      <c r="D1270" s="152">
        <v>10.5</v>
      </c>
      <c r="E1270" s="152">
        <v>10.5</v>
      </c>
      <c r="F1270" s="152"/>
      <c r="G1270" s="152"/>
      <c r="H1270" s="152">
        <f t="shared" si="67"/>
        <v>0</v>
      </c>
      <c r="I1270" s="152"/>
      <c r="J1270" s="152"/>
      <c r="K1270" s="152"/>
      <c r="L1270" s="152"/>
      <c r="M1270" s="152"/>
    </row>
    <row r="1271" ht="15" hidden="1" outlineLevel="3" spans="1:13">
      <c r="A1271" s="157"/>
      <c r="B1271" s="151" t="s">
        <v>2921</v>
      </c>
      <c r="C1271" s="152">
        <f t="shared" si="66"/>
        <v>533.9</v>
      </c>
      <c r="D1271" s="152">
        <v>533.9</v>
      </c>
      <c r="E1271" s="152">
        <v>533.9</v>
      </c>
      <c r="F1271" s="152"/>
      <c r="G1271" s="152"/>
      <c r="H1271" s="152">
        <f t="shared" si="67"/>
        <v>0</v>
      </c>
      <c r="I1271" s="152"/>
      <c r="J1271" s="152"/>
      <c r="K1271" s="152"/>
      <c r="L1271" s="152"/>
      <c r="M1271" s="152"/>
    </row>
    <row r="1272" ht="15" hidden="1" outlineLevel="3" spans="1:13">
      <c r="A1272" s="157"/>
      <c r="B1272" s="151" t="s">
        <v>2922</v>
      </c>
      <c r="C1272" s="152">
        <f t="shared" si="66"/>
        <v>192.28</v>
      </c>
      <c r="D1272" s="152">
        <v>192.28</v>
      </c>
      <c r="E1272" s="152">
        <v>192.28</v>
      </c>
      <c r="F1272" s="152"/>
      <c r="G1272" s="152"/>
      <c r="H1272" s="152">
        <f t="shared" si="67"/>
        <v>0</v>
      </c>
      <c r="I1272" s="152"/>
      <c r="J1272" s="152"/>
      <c r="K1272" s="152"/>
      <c r="L1272" s="152"/>
      <c r="M1272" s="152"/>
    </row>
    <row r="1273" ht="15" hidden="1" outlineLevel="3" spans="1:13">
      <c r="A1273" s="157"/>
      <c r="B1273" s="151" t="s">
        <v>2923</v>
      </c>
      <c r="C1273" s="152">
        <f t="shared" si="66"/>
        <v>238.08</v>
      </c>
      <c r="D1273" s="152">
        <v>238.08</v>
      </c>
      <c r="E1273" s="152">
        <v>238.08</v>
      </c>
      <c r="F1273" s="152"/>
      <c r="G1273" s="152"/>
      <c r="H1273" s="152">
        <f t="shared" si="67"/>
        <v>0</v>
      </c>
      <c r="I1273" s="152"/>
      <c r="J1273" s="152"/>
      <c r="K1273" s="152"/>
      <c r="L1273" s="152"/>
      <c r="M1273" s="152"/>
    </row>
    <row r="1274" ht="15" hidden="1" outlineLevel="3" spans="1:13">
      <c r="A1274" s="157"/>
      <c r="B1274" s="151" t="s">
        <v>2924</v>
      </c>
      <c r="C1274" s="152">
        <f t="shared" si="66"/>
        <v>134.4</v>
      </c>
      <c r="D1274" s="152">
        <v>134.4</v>
      </c>
      <c r="E1274" s="152">
        <v>134.4</v>
      </c>
      <c r="F1274" s="152"/>
      <c r="G1274" s="152"/>
      <c r="H1274" s="152">
        <f t="shared" si="67"/>
        <v>0</v>
      </c>
      <c r="I1274" s="152"/>
      <c r="J1274" s="152"/>
      <c r="K1274" s="152"/>
      <c r="L1274" s="152"/>
      <c r="M1274" s="152"/>
    </row>
    <row r="1275" ht="15" hidden="1" outlineLevel="3" spans="1:13">
      <c r="A1275" s="157"/>
      <c r="B1275" s="151" t="s">
        <v>2925</v>
      </c>
      <c r="C1275" s="152">
        <f t="shared" si="66"/>
        <v>220</v>
      </c>
      <c r="D1275" s="152">
        <v>220</v>
      </c>
      <c r="E1275" s="152">
        <v>220</v>
      </c>
      <c r="F1275" s="152"/>
      <c r="G1275" s="152"/>
      <c r="H1275" s="152">
        <f t="shared" si="67"/>
        <v>0</v>
      </c>
      <c r="I1275" s="152"/>
      <c r="J1275" s="152"/>
      <c r="K1275" s="152"/>
      <c r="L1275" s="152"/>
      <c r="M1275" s="152"/>
    </row>
    <row r="1276" ht="15" hidden="1" outlineLevel="3" spans="1:13">
      <c r="A1276" s="157"/>
      <c r="B1276" s="151" t="s">
        <v>2926</v>
      </c>
      <c r="C1276" s="152">
        <f t="shared" si="66"/>
        <v>415</v>
      </c>
      <c r="D1276" s="152">
        <v>415</v>
      </c>
      <c r="E1276" s="152"/>
      <c r="F1276" s="152">
        <v>415</v>
      </c>
      <c r="G1276" s="152"/>
      <c r="H1276" s="152">
        <f t="shared" si="67"/>
        <v>0</v>
      </c>
      <c r="I1276" s="152"/>
      <c r="J1276" s="152"/>
      <c r="K1276" s="152"/>
      <c r="L1276" s="152"/>
      <c r="M1276" s="152"/>
    </row>
    <row r="1277" ht="15" hidden="1" outlineLevel="3" spans="1:13">
      <c r="A1277" s="157"/>
      <c r="B1277" s="151" t="s">
        <v>2927</v>
      </c>
      <c r="C1277" s="152">
        <f t="shared" si="66"/>
        <v>20.13</v>
      </c>
      <c r="D1277" s="152">
        <v>20.13</v>
      </c>
      <c r="E1277" s="152">
        <v>20.13</v>
      </c>
      <c r="F1277" s="152"/>
      <c r="G1277" s="152"/>
      <c r="H1277" s="152">
        <f t="shared" si="67"/>
        <v>0</v>
      </c>
      <c r="I1277" s="152"/>
      <c r="J1277" s="152"/>
      <c r="K1277" s="152"/>
      <c r="L1277" s="152"/>
      <c r="M1277" s="152"/>
    </row>
    <row r="1278" ht="15" hidden="1" outlineLevel="3" spans="1:13">
      <c r="A1278" s="157"/>
      <c r="B1278" s="151" t="s">
        <v>2928</v>
      </c>
      <c r="C1278" s="152">
        <f t="shared" si="66"/>
        <v>57</v>
      </c>
      <c r="D1278" s="152">
        <v>57</v>
      </c>
      <c r="E1278" s="152">
        <v>57</v>
      </c>
      <c r="F1278" s="152"/>
      <c r="G1278" s="152"/>
      <c r="H1278" s="152">
        <f t="shared" si="67"/>
        <v>0</v>
      </c>
      <c r="I1278" s="152"/>
      <c r="J1278" s="152"/>
      <c r="K1278" s="152"/>
      <c r="L1278" s="152"/>
      <c r="M1278" s="152"/>
    </row>
    <row r="1279" ht="15" hidden="1" outlineLevel="3" spans="1:13">
      <c r="A1279" s="157"/>
      <c r="B1279" s="151" t="s">
        <v>2929</v>
      </c>
      <c r="C1279" s="152">
        <f t="shared" si="66"/>
        <v>98</v>
      </c>
      <c r="D1279" s="152">
        <v>98</v>
      </c>
      <c r="E1279" s="152">
        <v>98</v>
      </c>
      <c r="F1279" s="152"/>
      <c r="G1279" s="152"/>
      <c r="H1279" s="152">
        <f t="shared" si="67"/>
        <v>0</v>
      </c>
      <c r="I1279" s="152"/>
      <c r="J1279" s="152"/>
      <c r="K1279" s="152"/>
      <c r="L1279" s="152"/>
      <c r="M1279" s="152"/>
    </row>
    <row r="1280" ht="15" hidden="1" outlineLevel="3" spans="1:13">
      <c r="A1280" s="157"/>
      <c r="B1280" s="151" t="s">
        <v>2930</v>
      </c>
      <c r="C1280" s="152">
        <f t="shared" si="66"/>
        <v>17.6</v>
      </c>
      <c r="D1280" s="152">
        <v>17.6</v>
      </c>
      <c r="E1280" s="152">
        <v>17.6</v>
      </c>
      <c r="F1280" s="152"/>
      <c r="G1280" s="152"/>
      <c r="H1280" s="152">
        <f t="shared" si="67"/>
        <v>0</v>
      </c>
      <c r="I1280" s="152"/>
      <c r="J1280" s="152"/>
      <c r="K1280" s="152"/>
      <c r="L1280" s="152"/>
      <c r="M1280" s="152"/>
    </row>
    <row r="1281" ht="15" hidden="1" outlineLevel="3" spans="1:13">
      <c r="A1281" s="157"/>
      <c r="B1281" s="151" t="s">
        <v>2931</v>
      </c>
      <c r="C1281" s="152">
        <f t="shared" si="66"/>
        <v>22</v>
      </c>
      <c r="D1281" s="152">
        <v>22</v>
      </c>
      <c r="E1281" s="152"/>
      <c r="F1281" s="152">
        <v>22</v>
      </c>
      <c r="G1281" s="152"/>
      <c r="H1281" s="152">
        <f t="shared" si="67"/>
        <v>0</v>
      </c>
      <c r="I1281" s="152"/>
      <c r="J1281" s="152"/>
      <c r="K1281" s="152"/>
      <c r="L1281" s="152"/>
      <c r="M1281" s="152"/>
    </row>
    <row r="1282" ht="15" hidden="1" outlineLevel="3" spans="1:13">
      <c r="A1282" s="157"/>
      <c r="B1282" s="151" t="s">
        <v>2932</v>
      </c>
      <c r="C1282" s="152">
        <f t="shared" si="66"/>
        <v>37</v>
      </c>
      <c r="D1282" s="152">
        <v>37</v>
      </c>
      <c r="E1282" s="152">
        <v>37</v>
      </c>
      <c r="F1282" s="152"/>
      <c r="G1282" s="152"/>
      <c r="H1282" s="152">
        <f t="shared" si="67"/>
        <v>0</v>
      </c>
      <c r="I1282" s="152"/>
      <c r="J1282" s="152"/>
      <c r="K1282" s="152"/>
      <c r="L1282" s="152"/>
      <c r="M1282" s="152"/>
    </row>
    <row r="1283" ht="15" hidden="1" outlineLevel="3" spans="1:13">
      <c r="A1283" s="157"/>
      <c r="B1283" s="151" t="s">
        <v>2933</v>
      </c>
      <c r="C1283" s="152">
        <f t="shared" si="66"/>
        <v>6.5</v>
      </c>
      <c r="D1283" s="152">
        <v>6.5</v>
      </c>
      <c r="E1283" s="152"/>
      <c r="F1283" s="152">
        <v>6.5</v>
      </c>
      <c r="G1283" s="152"/>
      <c r="H1283" s="152">
        <f t="shared" si="67"/>
        <v>0</v>
      </c>
      <c r="I1283" s="152"/>
      <c r="J1283" s="152"/>
      <c r="K1283" s="152"/>
      <c r="L1283" s="152"/>
      <c r="M1283" s="152"/>
    </row>
    <row r="1284" ht="15" hidden="1" outlineLevel="3" spans="1:13">
      <c r="A1284" s="157"/>
      <c r="B1284" s="151" t="s">
        <v>2934</v>
      </c>
      <c r="C1284" s="152">
        <f t="shared" si="66"/>
        <v>16</v>
      </c>
      <c r="D1284" s="152">
        <v>16</v>
      </c>
      <c r="E1284" s="152">
        <v>5</v>
      </c>
      <c r="F1284" s="152">
        <v>11</v>
      </c>
      <c r="G1284" s="152"/>
      <c r="H1284" s="152">
        <f t="shared" si="67"/>
        <v>0</v>
      </c>
      <c r="I1284" s="152"/>
      <c r="J1284" s="152"/>
      <c r="K1284" s="152"/>
      <c r="L1284" s="152"/>
      <c r="M1284" s="152"/>
    </row>
    <row r="1285" ht="15" hidden="1" outlineLevel="3" spans="1:13">
      <c r="A1285" s="157"/>
      <c r="B1285" s="151" t="s">
        <v>2725</v>
      </c>
      <c r="C1285" s="152">
        <f t="shared" si="66"/>
        <v>968.25</v>
      </c>
      <c r="D1285" s="152">
        <v>968.25</v>
      </c>
      <c r="E1285" s="152">
        <v>968.25</v>
      </c>
      <c r="F1285" s="152"/>
      <c r="G1285" s="152"/>
      <c r="H1285" s="152">
        <f t="shared" si="67"/>
        <v>0</v>
      </c>
      <c r="I1285" s="152"/>
      <c r="J1285" s="152"/>
      <c r="K1285" s="152"/>
      <c r="L1285" s="152"/>
      <c r="M1285" s="152"/>
    </row>
    <row r="1286" ht="15" hidden="1" outlineLevel="3" spans="1:13">
      <c r="A1286" s="157"/>
      <c r="B1286" s="151" t="s">
        <v>2687</v>
      </c>
      <c r="C1286" s="152">
        <f t="shared" si="66"/>
        <v>25.2</v>
      </c>
      <c r="D1286" s="152">
        <v>25.2</v>
      </c>
      <c r="E1286" s="152">
        <v>25.2</v>
      </c>
      <c r="F1286" s="152"/>
      <c r="G1286" s="152"/>
      <c r="H1286" s="152">
        <f t="shared" si="67"/>
        <v>0</v>
      </c>
      <c r="I1286" s="152"/>
      <c r="J1286" s="152"/>
      <c r="K1286" s="152"/>
      <c r="L1286" s="152"/>
      <c r="M1286" s="152"/>
    </row>
    <row r="1287" ht="15" hidden="1" outlineLevel="3" spans="1:13">
      <c r="A1287" s="157"/>
      <c r="B1287" s="151" t="s">
        <v>2881</v>
      </c>
      <c r="C1287" s="152">
        <f t="shared" si="66"/>
        <v>8.64</v>
      </c>
      <c r="D1287" s="152">
        <v>8.64</v>
      </c>
      <c r="E1287" s="152">
        <v>8.64</v>
      </c>
      <c r="F1287" s="152"/>
      <c r="G1287" s="152"/>
      <c r="H1287" s="152">
        <f t="shared" si="67"/>
        <v>0</v>
      </c>
      <c r="I1287" s="152"/>
      <c r="J1287" s="152"/>
      <c r="K1287" s="152"/>
      <c r="L1287" s="152"/>
      <c r="M1287" s="152"/>
    </row>
    <row r="1288" ht="15" hidden="1" outlineLevel="3" spans="1:13">
      <c r="A1288" s="157"/>
      <c r="B1288" s="151" t="s">
        <v>2913</v>
      </c>
      <c r="C1288" s="152">
        <f t="shared" si="66"/>
        <v>3.5</v>
      </c>
      <c r="D1288" s="152">
        <v>3.5</v>
      </c>
      <c r="E1288" s="152">
        <v>3.5</v>
      </c>
      <c r="F1288" s="152"/>
      <c r="G1288" s="152"/>
      <c r="H1288" s="152">
        <f t="shared" si="67"/>
        <v>0</v>
      </c>
      <c r="I1288" s="152"/>
      <c r="J1288" s="152"/>
      <c r="K1288" s="152"/>
      <c r="L1288" s="152"/>
      <c r="M1288" s="152"/>
    </row>
    <row r="1289" ht="15" hidden="1" outlineLevel="2" spans="1:13">
      <c r="A1289" s="143" t="s">
        <v>1698</v>
      </c>
      <c r="B1289" s="149" t="s">
        <v>2935</v>
      </c>
      <c r="C1289" s="150">
        <f t="shared" si="66"/>
        <v>42</v>
      </c>
      <c r="D1289" s="150">
        <v>42</v>
      </c>
      <c r="E1289" s="150">
        <v>42</v>
      </c>
      <c r="F1289" s="150"/>
      <c r="G1289" s="150"/>
      <c r="H1289" s="150">
        <f t="shared" si="67"/>
        <v>0</v>
      </c>
      <c r="I1289" s="150"/>
      <c r="J1289" s="150"/>
      <c r="K1289" s="150"/>
      <c r="L1289" s="150"/>
      <c r="M1289" s="150"/>
    </row>
    <row r="1290" ht="15" hidden="1" outlineLevel="3" spans="1:13">
      <c r="A1290" s="157"/>
      <c r="B1290" s="151" t="s">
        <v>2578</v>
      </c>
      <c r="C1290" s="152">
        <f t="shared" si="66"/>
        <v>35</v>
      </c>
      <c r="D1290" s="152">
        <v>35</v>
      </c>
      <c r="E1290" s="152">
        <v>35</v>
      </c>
      <c r="F1290" s="152"/>
      <c r="G1290" s="152"/>
      <c r="H1290" s="152">
        <f t="shared" si="67"/>
        <v>0</v>
      </c>
      <c r="I1290" s="152"/>
      <c r="J1290" s="152"/>
      <c r="K1290" s="152"/>
      <c r="L1290" s="152"/>
      <c r="M1290" s="152"/>
    </row>
    <row r="1291" ht="15" hidden="1" outlineLevel="3" spans="1:13">
      <c r="A1291" s="157"/>
      <c r="B1291" s="151" t="s">
        <v>2577</v>
      </c>
      <c r="C1291" s="152">
        <f t="shared" si="66"/>
        <v>7</v>
      </c>
      <c r="D1291" s="152">
        <v>7</v>
      </c>
      <c r="E1291" s="152">
        <v>7</v>
      </c>
      <c r="F1291" s="152"/>
      <c r="G1291" s="152"/>
      <c r="H1291" s="152">
        <f t="shared" si="67"/>
        <v>0</v>
      </c>
      <c r="I1291" s="152"/>
      <c r="J1291" s="152"/>
      <c r="K1291" s="152"/>
      <c r="L1291" s="152"/>
      <c r="M1291" s="152"/>
    </row>
    <row r="1292" ht="15" hidden="1" outlineLevel="2" spans="1:13">
      <c r="A1292" s="143" t="s">
        <v>1702</v>
      </c>
      <c r="B1292" s="149" t="s">
        <v>2936</v>
      </c>
      <c r="C1292" s="150">
        <f t="shared" si="66"/>
        <v>1727.534322</v>
      </c>
      <c r="D1292" s="150">
        <v>1727.534322</v>
      </c>
      <c r="E1292" s="150">
        <v>1727.534322</v>
      </c>
      <c r="F1292" s="150"/>
      <c r="G1292" s="150"/>
      <c r="H1292" s="150">
        <f t="shared" si="67"/>
        <v>0</v>
      </c>
      <c r="I1292" s="150"/>
      <c r="J1292" s="150"/>
      <c r="K1292" s="150"/>
      <c r="L1292" s="150"/>
      <c r="M1292" s="150"/>
    </row>
    <row r="1293" ht="15" hidden="1" outlineLevel="3" spans="1:13">
      <c r="A1293" s="157"/>
      <c r="B1293" s="151" t="s">
        <v>2937</v>
      </c>
      <c r="C1293" s="152">
        <f t="shared" si="66"/>
        <v>325</v>
      </c>
      <c r="D1293" s="152">
        <v>325</v>
      </c>
      <c r="E1293" s="152">
        <v>325</v>
      </c>
      <c r="F1293" s="152"/>
      <c r="G1293" s="152"/>
      <c r="H1293" s="152">
        <f t="shared" si="67"/>
        <v>0</v>
      </c>
      <c r="I1293" s="152"/>
      <c r="J1293" s="152"/>
      <c r="K1293" s="152"/>
      <c r="L1293" s="152"/>
      <c r="M1293" s="152"/>
    </row>
    <row r="1294" ht="15" hidden="1" outlineLevel="3" spans="1:13">
      <c r="A1294" s="157"/>
      <c r="B1294" s="151" t="s">
        <v>2938</v>
      </c>
      <c r="C1294" s="152">
        <f t="shared" si="66"/>
        <v>449.81</v>
      </c>
      <c r="D1294" s="152">
        <v>449.81</v>
      </c>
      <c r="E1294" s="152">
        <v>449.81</v>
      </c>
      <c r="F1294" s="152"/>
      <c r="G1294" s="152"/>
      <c r="H1294" s="152">
        <f t="shared" si="67"/>
        <v>0</v>
      </c>
      <c r="I1294" s="152"/>
      <c r="J1294" s="152"/>
      <c r="K1294" s="152"/>
      <c r="L1294" s="152"/>
      <c r="M1294" s="152"/>
    </row>
    <row r="1295" ht="15" hidden="1" outlineLevel="3" spans="1:13">
      <c r="A1295" s="157"/>
      <c r="B1295" s="151" t="s">
        <v>2939</v>
      </c>
      <c r="C1295" s="152">
        <f t="shared" si="66"/>
        <v>637.988168</v>
      </c>
      <c r="D1295" s="152">
        <v>637.988168</v>
      </c>
      <c r="E1295" s="152">
        <v>637.988168</v>
      </c>
      <c r="F1295" s="152"/>
      <c r="G1295" s="152"/>
      <c r="H1295" s="152">
        <f t="shared" si="67"/>
        <v>0</v>
      </c>
      <c r="I1295" s="152"/>
      <c r="J1295" s="152"/>
      <c r="K1295" s="152"/>
      <c r="L1295" s="152"/>
      <c r="M1295" s="152"/>
    </row>
    <row r="1296" ht="15" hidden="1" outlineLevel="3" spans="1:13">
      <c r="A1296" s="157"/>
      <c r="B1296" s="151" t="s">
        <v>2940</v>
      </c>
      <c r="C1296" s="152">
        <f t="shared" si="66"/>
        <v>60</v>
      </c>
      <c r="D1296" s="152">
        <v>60</v>
      </c>
      <c r="E1296" s="152">
        <v>60</v>
      </c>
      <c r="F1296" s="152"/>
      <c r="G1296" s="152"/>
      <c r="H1296" s="152">
        <f t="shared" si="67"/>
        <v>0</v>
      </c>
      <c r="I1296" s="152"/>
      <c r="J1296" s="152"/>
      <c r="K1296" s="152"/>
      <c r="L1296" s="152"/>
      <c r="M1296" s="152"/>
    </row>
    <row r="1297" ht="15" hidden="1" outlineLevel="3" spans="1:13">
      <c r="A1297" s="157"/>
      <c r="B1297" s="151" t="s">
        <v>2941</v>
      </c>
      <c r="C1297" s="152">
        <f t="shared" si="66"/>
        <v>254.736154</v>
      </c>
      <c r="D1297" s="152">
        <v>254.736154</v>
      </c>
      <c r="E1297" s="152">
        <v>254.736154</v>
      </c>
      <c r="F1297" s="152"/>
      <c r="G1297" s="152"/>
      <c r="H1297" s="152">
        <f t="shared" si="67"/>
        <v>0</v>
      </c>
      <c r="I1297" s="152"/>
      <c r="J1297" s="152"/>
      <c r="K1297" s="152"/>
      <c r="L1297" s="152"/>
      <c r="M1297" s="152"/>
    </row>
    <row r="1298" s="132" customFormat="1" ht="17.45" hidden="1" customHeight="1" outlineLevel="1" spans="1:13">
      <c r="A1298" s="143"/>
      <c r="B1298" s="149" t="s">
        <v>1706</v>
      </c>
      <c r="C1298" s="150">
        <f t="shared" ref="C1298:M1298" si="69">SUMIF($A$6:$A$2001,"817???",C6:C2001)</f>
        <v>3400.91</v>
      </c>
      <c r="D1298" s="150">
        <f t="shared" si="69"/>
        <v>3400.91</v>
      </c>
      <c r="E1298" s="150">
        <f t="shared" si="69"/>
        <v>2400.91</v>
      </c>
      <c r="F1298" s="150">
        <f t="shared" si="69"/>
        <v>1000</v>
      </c>
      <c r="G1298" s="150">
        <f t="shared" si="69"/>
        <v>0</v>
      </c>
      <c r="H1298" s="150">
        <f t="shared" si="69"/>
        <v>0</v>
      </c>
      <c r="I1298" s="150">
        <f t="shared" si="69"/>
        <v>0</v>
      </c>
      <c r="J1298" s="150">
        <f t="shared" si="69"/>
        <v>0</v>
      </c>
      <c r="K1298" s="150">
        <f t="shared" si="69"/>
        <v>0</v>
      </c>
      <c r="L1298" s="150">
        <f t="shared" si="69"/>
        <v>0</v>
      </c>
      <c r="M1298" s="150">
        <f t="shared" si="69"/>
        <v>0</v>
      </c>
    </row>
    <row r="1299" ht="15" hidden="1" outlineLevel="2" spans="1:13">
      <c r="A1299" s="143" t="s">
        <v>1707</v>
      </c>
      <c r="B1299" s="149" t="s">
        <v>2942</v>
      </c>
      <c r="C1299" s="150">
        <f t="shared" si="66"/>
        <v>3364.11</v>
      </c>
      <c r="D1299" s="150">
        <v>3364.11</v>
      </c>
      <c r="E1299" s="150">
        <v>2364.11</v>
      </c>
      <c r="F1299" s="150">
        <v>1000</v>
      </c>
      <c r="G1299" s="150"/>
      <c r="H1299" s="150">
        <f t="shared" si="67"/>
        <v>0</v>
      </c>
      <c r="I1299" s="150"/>
      <c r="J1299" s="150"/>
      <c r="K1299" s="150"/>
      <c r="L1299" s="150"/>
      <c r="M1299" s="150"/>
    </row>
    <row r="1300" ht="15" hidden="1" outlineLevel="3" spans="1:13">
      <c r="A1300" s="157"/>
      <c r="B1300" s="151" t="s">
        <v>2943</v>
      </c>
      <c r="C1300" s="152">
        <f t="shared" si="66"/>
        <v>50</v>
      </c>
      <c r="D1300" s="152">
        <v>50</v>
      </c>
      <c r="E1300" s="152">
        <v>50</v>
      </c>
      <c r="F1300" s="152"/>
      <c r="G1300" s="152"/>
      <c r="H1300" s="152">
        <f t="shared" si="67"/>
        <v>0</v>
      </c>
      <c r="I1300" s="152"/>
      <c r="J1300" s="152"/>
      <c r="K1300" s="152"/>
      <c r="L1300" s="152"/>
      <c r="M1300" s="152"/>
    </row>
    <row r="1301" ht="15" hidden="1" outlineLevel="3" spans="1:13">
      <c r="A1301" s="157"/>
      <c r="B1301" s="151" t="s">
        <v>2944</v>
      </c>
      <c r="C1301" s="152">
        <f t="shared" si="66"/>
        <v>50</v>
      </c>
      <c r="D1301" s="152">
        <v>50</v>
      </c>
      <c r="E1301" s="152"/>
      <c r="F1301" s="152">
        <v>50</v>
      </c>
      <c r="G1301" s="152"/>
      <c r="H1301" s="152">
        <f t="shared" si="67"/>
        <v>0</v>
      </c>
      <c r="I1301" s="152"/>
      <c r="J1301" s="152"/>
      <c r="K1301" s="152"/>
      <c r="L1301" s="152"/>
      <c r="M1301" s="152"/>
    </row>
    <row r="1302" ht="15" hidden="1" outlineLevel="3" spans="1:13">
      <c r="A1302" s="157"/>
      <c r="B1302" s="151" t="s">
        <v>2945</v>
      </c>
      <c r="C1302" s="152">
        <f t="shared" si="66"/>
        <v>20</v>
      </c>
      <c r="D1302" s="152">
        <v>20</v>
      </c>
      <c r="E1302" s="152">
        <v>20</v>
      </c>
      <c r="F1302" s="152"/>
      <c r="G1302" s="152"/>
      <c r="H1302" s="152">
        <f t="shared" si="67"/>
        <v>0</v>
      </c>
      <c r="I1302" s="152"/>
      <c r="J1302" s="152"/>
      <c r="K1302" s="152"/>
      <c r="L1302" s="152"/>
      <c r="M1302" s="152"/>
    </row>
    <row r="1303" ht="15" hidden="1" outlineLevel="3" spans="1:13">
      <c r="A1303" s="157"/>
      <c r="B1303" s="151" t="s">
        <v>2946</v>
      </c>
      <c r="C1303" s="152">
        <f t="shared" si="66"/>
        <v>3.5</v>
      </c>
      <c r="D1303" s="152">
        <v>3.5</v>
      </c>
      <c r="E1303" s="152">
        <v>3.5</v>
      </c>
      <c r="F1303" s="152"/>
      <c r="G1303" s="152"/>
      <c r="H1303" s="152">
        <f t="shared" si="67"/>
        <v>0</v>
      </c>
      <c r="I1303" s="152"/>
      <c r="J1303" s="152"/>
      <c r="K1303" s="152"/>
      <c r="L1303" s="152"/>
      <c r="M1303" s="152"/>
    </row>
    <row r="1304" ht="15" hidden="1" outlineLevel="3" spans="1:13">
      <c r="A1304" s="157"/>
      <c r="B1304" s="151" t="s">
        <v>2947</v>
      </c>
      <c r="C1304" s="152">
        <f t="shared" si="66"/>
        <v>200</v>
      </c>
      <c r="D1304" s="152">
        <v>200</v>
      </c>
      <c r="E1304" s="152">
        <v>200</v>
      </c>
      <c r="F1304" s="152"/>
      <c r="G1304" s="152"/>
      <c r="H1304" s="152">
        <f t="shared" si="67"/>
        <v>0</v>
      </c>
      <c r="I1304" s="152"/>
      <c r="J1304" s="152"/>
      <c r="K1304" s="152"/>
      <c r="L1304" s="152"/>
      <c r="M1304" s="152"/>
    </row>
    <row r="1305" ht="15" hidden="1" outlineLevel="3" spans="1:13">
      <c r="A1305" s="157"/>
      <c r="B1305" s="151" t="s">
        <v>2948</v>
      </c>
      <c r="C1305" s="152">
        <f t="shared" si="66"/>
        <v>7</v>
      </c>
      <c r="D1305" s="152">
        <v>7</v>
      </c>
      <c r="E1305" s="152">
        <v>7</v>
      </c>
      <c r="F1305" s="152"/>
      <c r="G1305" s="152"/>
      <c r="H1305" s="152">
        <f t="shared" si="67"/>
        <v>0</v>
      </c>
      <c r="I1305" s="152"/>
      <c r="J1305" s="152"/>
      <c r="K1305" s="152"/>
      <c r="L1305" s="152"/>
      <c r="M1305" s="152"/>
    </row>
    <row r="1306" ht="15" hidden="1" outlineLevel="3" spans="1:13">
      <c r="A1306" s="157"/>
      <c r="B1306" s="151" t="s">
        <v>1838</v>
      </c>
      <c r="C1306" s="152">
        <f t="shared" si="66"/>
        <v>10</v>
      </c>
      <c r="D1306" s="152">
        <v>10</v>
      </c>
      <c r="E1306" s="152">
        <v>10</v>
      </c>
      <c r="F1306" s="152"/>
      <c r="G1306" s="152"/>
      <c r="H1306" s="152">
        <f t="shared" si="67"/>
        <v>0</v>
      </c>
      <c r="I1306" s="152"/>
      <c r="J1306" s="152"/>
      <c r="K1306" s="152"/>
      <c r="L1306" s="152"/>
      <c r="M1306" s="152"/>
    </row>
    <row r="1307" ht="15" hidden="1" outlineLevel="3" spans="1:13">
      <c r="A1307" s="157"/>
      <c r="B1307" s="151" t="s">
        <v>2949</v>
      </c>
      <c r="C1307" s="152">
        <f t="shared" si="66"/>
        <v>20</v>
      </c>
      <c r="D1307" s="152">
        <v>20</v>
      </c>
      <c r="E1307" s="152"/>
      <c r="F1307" s="152">
        <v>20</v>
      </c>
      <c r="G1307" s="152"/>
      <c r="H1307" s="152">
        <f t="shared" si="67"/>
        <v>0</v>
      </c>
      <c r="I1307" s="152"/>
      <c r="J1307" s="152"/>
      <c r="K1307" s="152"/>
      <c r="L1307" s="152"/>
      <c r="M1307" s="152"/>
    </row>
    <row r="1308" ht="15" hidden="1" outlineLevel="3" spans="1:13">
      <c r="A1308" s="157"/>
      <c r="B1308" s="151" t="s">
        <v>2950</v>
      </c>
      <c r="C1308" s="152">
        <f t="shared" si="66"/>
        <v>42</v>
      </c>
      <c r="D1308" s="152">
        <v>42</v>
      </c>
      <c r="E1308" s="152">
        <v>14</v>
      </c>
      <c r="F1308" s="152">
        <v>28</v>
      </c>
      <c r="G1308" s="152"/>
      <c r="H1308" s="152">
        <f t="shared" si="67"/>
        <v>0</v>
      </c>
      <c r="I1308" s="152"/>
      <c r="J1308" s="152"/>
      <c r="K1308" s="152"/>
      <c r="L1308" s="152"/>
      <c r="M1308" s="152"/>
    </row>
    <row r="1309" ht="15" hidden="1" outlineLevel="3" spans="1:13">
      <c r="A1309" s="157"/>
      <c r="B1309" s="151" t="s">
        <v>2951</v>
      </c>
      <c r="C1309" s="152">
        <f t="shared" si="66"/>
        <v>102</v>
      </c>
      <c r="D1309" s="152">
        <v>102</v>
      </c>
      <c r="E1309" s="152"/>
      <c r="F1309" s="152">
        <v>102</v>
      </c>
      <c r="G1309" s="152"/>
      <c r="H1309" s="152">
        <f t="shared" si="67"/>
        <v>0</v>
      </c>
      <c r="I1309" s="152"/>
      <c r="J1309" s="152"/>
      <c r="K1309" s="152"/>
      <c r="L1309" s="152"/>
      <c r="M1309" s="152"/>
    </row>
    <row r="1310" ht="15" hidden="1" outlineLevel="3" spans="1:13">
      <c r="A1310" s="157"/>
      <c r="B1310" s="151" t="s">
        <v>2952</v>
      </c>
      <c r="C1310" s="152">
        <f t="shared" si="66"/>
        <v>500</v>
      </c>
      <c r="D1310" s="152">
        <v>500</v>
      </c>
      <c r="E1310" s="152">
        <v>500</v>
      </c>
      <c r="F1310" s="152"/>
      <c r="G1310" s="152"/>
      <c r="H1310" s="152">
        <f t="shared" si="67"/>
        <v>0</v>
      </c>
      <c r="I1310" s="152"/>
      <c r="J1310" s="152"/>
      <c r="K1310" s="152"/>
      <c r="L1310" s="152"/>
      <c r="M1310" s="152"/>
    </row>
    <row r="1311" ht="15" hidden="1" outlineLevel="3" spans="1:13">
      <c r="A1311" s="157"/>
      <c r="B1311" s="151" t="s">
        <v>2953</v>
      </c>
      <c r="C1311" s="152">
        <f t="shared" si="66"/>
        <v>216</v>
      </c>
      <c r="D1311" s="152">
        <v>216</v>
      </c>
      <c r="E1311" s="152">
        <v>216</v>
      </c>
      <c r="F1311" s="152"/>
      <c r="G1311" s="152"/>
      <c r="H1311" s="152">
        <f t="shared" si="67"/>
        <v>0</v>
      </c>
      <c r="I1311" s="152"/>
      <c r="J1311" s="152"/>
      <c r="K1311" s="152"/>
      <c r="L1311" s="152"/>
      <c r="M1311" s="152"/>
    </row>
    <row r="1312" ht="15" hidden="1" outlineLevel="3" spans="1:13">
      <c r="A1312" s="157"/>
      <c r="B1312" s="151" t="s">
        <v>2954</v>
      </c>
      <c r="C1312" s="152">
        <f t="shared" si="66"/>
        <v>51.41</v>
      </c>
      <c r="D1312" s="152">
        <v>51.41</v>
      </c>
      <c r="E1312" s="152">
        <v>51.41</v>
      </c>
      <c r="F1312" s="152"/>
      <c r="G1312" s="152"/>
      <c r="H1312" s="152">
        <f t="shared" si="67"/>
        <v>0</v>
      </c>
      <c r="I1312" s="152"/>
      <c r="J1312" s="152"/>
      <c r="K1312" s="152"/>
      <c r="L1312" s="152"/>
      <c r="M1312" s="152"/>
    </row>
    <row r="1313" ht="15" hidden="1" outlineLevel="3" spans="1:13">
      <c r="A1313" s="157"/>
      <c r="B1313" s="151" t="s">
        <v>2955</v>
      </c>
      <c r="C1313" s="152">
        <f t="shared" si="66"/>
        <v>580</v>
      </c>
      <c r="D1313" s="152">
        <v>580</v>
      </c>
      <c r="E1313" s="152">
        <v>580</v>
      </c>
      <c r="F1313" s="152"/>
      <c r="G1313" s="152"/>
      <c r="H1313" s="152">
        <f t="shared" si="67"/>
        <v>0</v>
      </c>
      <c r="I1313" s="152"/>
      <c r="J1313" s="152"/>
      <c r="K1313" s="152"/>
      <c r="L1313" s="152"/>
      <c r="M1313" s="152"/>
    </row>
    <row r="1314" ht="15" hidden="1" outlineLevel="3" spans="1:13">
      <c r="A1314" s="157"/>
      <c r="B1314" s="151" t="s">
        <v>2956</v>
      </c>
      <c r="C1314" s="152">
        <f t="shared" si="66"/>
        <v>450</v>
      </c>
      <c r="D1314" s="152">
        <v>450</v>
      </c>
      <c r="E1314" s="152"/>
      <c r="F1314" s="152">
        <v>450</v>
      </c>
      <c r="G1314" s="152"/>
      <c r="H1314" s="152">
        <f t="shared" si="67"/>
        <v>0</v>
      </c>
      <c r="I1314" s="152"/>
      <c r="J1314" s="152"/>
      <c r="K1314" s="152"/>
      <c r="L1314" s="152"/>
      <c r="M1314" s="152"/>
    </row>
    <row r="1315" ht="15" hidden="1" outlineLevel="3" spans="1:13">
      <c r="A1315" s="157"/>
      <c r="B1315" s="151" t="s">
        <v>2957</v>
      </c>
      <c r="C1315" s="152">
        <f t="shared" ref="C1315:C1380" si="70">H1315+G1315+D1315</f>
        <v>3.5</v>
      </c>
      <c r="D1315" s="152">
        <v>3.5</v>
      </c>
      <c r="E1315" s="152">
        <v>3.5</v>
      </c>
      <c r="F1315" s="152"/>
      <c r="G1315" s="152"/>
      <c r="H1315" s="152">
        <f t="shared" ref="H1315:H1380" si="71">SUM(I1315:M1315)</f>
        <v>0</v>
      </c>
      <c r="I1315" s="152"/>
      <c r="J1315" s="152"/>
      <c r="K1315" s="152"/>
      <c r="L1315" s="152"/>
      <c r="M1315" s="152"/>
    </row>
    <row r="1316" ht="15" hidden="1" outlineLevel="3" spans="1:13">
      <c r="A1316" s="157"/>
      <c r="B1316" s="151" t="s">
        <v>2958</v>
      </c>
      <c r="C1316" s="152">
        <f t="shared" si="70"/>
        <v>150</v>
      </c>
      <c r="D1316" s="152">
        <v>150</v>
      </c>
      <c r="E1316" s="152"/>
      <c r="F1316" s="152">
        <v>150</v>
      </c>
      <c r="G1316" s="152"/>
      <c r="H1316" s="152">
        <f t="shared" si="71"/>
        <v>0</v>
      </c>
      <c r="I1316" s="152"/>
      <c r="J1316" s="152"/>
      <c r="K1316" s="152"/>
      <c r="L1316" s="152"/>
      <c r="M1316" s="152"/>
    </row>
    <row r="1317" ht="15" hidden="1" outlineLevel="3" spans="1:13">
      <c r="A1317" s="157"/>
      <c r="B1317" s="151" t="s">
        <v>2959</v>
      </c>
      <c r="C1317" s="152">
        <f t="shared" si="70"/>
        <v>5</v>
      </c>
      <c r="D1317" s="152">
        <v>5</v>
      </c>
      <c r="E1317" s="152">
        <v>5</v>
      </c>
      <c r="F1317" s="152"/>
      <c r="G1317" s="152"/>
      <c r="H1317" s="152">
        <f t="shared" si="71"/>
        <v>0</v>
      </c>
      <c r="I1317" s="152"/>
      <c r="J1317" s="152"/>
      <c r="K1317" s="152"/>
      <c r="L1317" s="152"/>
      <c r="M1317" s="152"/>
    </row>
    <row r="1318" ht="15" hidden="1" outlineLevel="3" spans="1:13">
      <c r="A1318" s="157"/>
      <c r="B1318" s="151" t="s">
        <v>2960</v>
      </c>
      <c r="C1318" s="152">
        <f t="shared" si="70"/>
        <v>4.68</v>
      </c>
      <c r="D1318" s="152">
        <v>4.68</v>
      </c>
      <c r="E1318" s="152">
        <v>4.68</v>
      </c>
      <c r="F1318" s="152"/>
      <c r="G1318" s="152"/>
      <c r="H1318" s="152">
        <f t="shared" si="71"/>
        <v>0</v>
      </c>
      <c r="I1318" s="152"/>
      <c r="J1318" s="152"/>
      <c r="K1318" s="152"/>
      <c r="L1318" s="152"/>
      <c r="M1318" s="152"/>
    </row>
    <row r="1319" ht="15" hidden="1" outlineLevel="3" spans="1:13">
      <c r="A1319" s="157"/>
      <c r="B1319" s="151" t="s">
        <v>2687</v>
      </c>
      <c r="C1319" s="152">
        <f t="shared" si="70"/>
        <v>15.6</v>
      </c>
      <c r="D1319" s="152">
        <v>15.6</v>
      </c>
      <c r="E1319" s="152">
        <v>15.6</v>
      </c>
      <c r="F1319" s="152"/>
      <c r="G1319" s="152"/>
      <c r="H1319" s="152">
        <f t="shared" si="71"/>
        <v>0</v>
      </c>
      <c r="I1319" s="152"/>
      <c r="J1319" s="152"/>
      <c r="K1319" s="152"/>
      <c r="L1319" s="152"/>
      <c r="M1319" s="152"/>
    </row>
    <row r="1320" ht="15" hidden="1" outlineLevel="3" spans="1:13">
      <c r="A1320" s="157"/>
      <c r="B1320" s="151" t="s">
        <v>2961</v>
      </c>
      <c r="C1320" s="152">
        <f t="shared" si="70"/>
        <v>433.2</v>
      </c>
      <c r="D1320" s="152">
        <v>433.2</v>
      </c>
      <c r="E1320" s="152">
        <v>433.2</v>
      </c>
      <c r="F1320" s="152"/>
      <c r="G1320" s="152"/>
      <c r="H1320" s="152">
        <f t="shared" si="71"/>
        <v>0</v>
      </c>
      <c r="I1320" s="152"/>
      <c r="J1320" s="152"/>
      <c r="K1320" s="152"/>
      <c r="L1320" s="152"/>
      <c r="M1320" s="152"/>
    </row>
    <row r="1321" ht="15" hidden="1" outlineLevel="3" spans="1:13">
      <c r="A1321" s="157"/>
      <c r="B1321" s="151" t="s">
        <v>2962</v>
      </c>
      <c r="C1321" s="152">
        <f t="shared" si="70"/>
        <v>250.22</v>
      </c>
      <c r="D1321" s="152">
        <v>250.22</v>
      </c>
      <c r="E1321" s="152">
        <v>250.22</v>
      </c>
      <c r="F1321" s="152"/>
      <c r="G1321" s="152"/>
      <c r="H1321" s="152">
        <f t="shared" si="71"/>
        <v>0</v>
      </c>
      <c r="I1321" s="152"/>
      <c r="J1321" s="152"/>
      <c r="K1321" s="152"/>
      <c r="L1321" s="152"/>
      <c r="M1321" s="152"/>
    </row>
    <row r="1322" ht="15" hidden="1" outlineLevel="3" spans="1:13">
      <c r="A1322" s="157"/>
      <c r="B1322" s="151" t="s">
        <v>2963</v>
      </c>
      <c r="C1322" s="152">
        <f t="shared" si="70"/>
        <v>150</v>
      </c>
      <c r="D1322" s="152">
        <v>150</v>
      </c>
      <c r="E1322" s="152"/>
      <c r="F1322" s="152">
        <v>150</v>
      </c>
      <c r="G1322" s="152"/>
      <c r="H1322" s="152">
        <f t="shared" si="71"/>
        <v>0</v>
      </c>
      <c r="I1322" s="152"/>
      <c r="J1322" s="152"/>
      <c r="K1322" s="152"/>
      <c r="L1322" s="152"/>
      <c r="M1322" s="152"/>
    </row>
    <row r="1323" ht="15" hidden="1" outlineLevel="3" spans="1:13">
      <c r="A1323" s="157"/>
      <c r="B1323" s="151" t="s">
        <v>2951</v>
      </c>
      <c r="C1323" s="152">
        <f t="shared" si="70"/>
        <v>50</v>
      </c>
      <c r="D1323" s="152">
        <v>50</v>
      </c>
      <c r="E1323" s="152"/>
      <c r="F1323" s="152">
        <v>50</v>
      </c>
      <c r="G1323" s="152"/>
      <c r="H1323" s="152">
        <f t="shared" si="71"/>
        <v>0</v>
      </c>
      <c r="I1323" s="152"/>
      <c r="J1323" s="152"/>
      <c r="K1323" s="152"/>
      <c r="L1323" s="152"/>
      <c r="M1323" s="152"/>
    </row>
    <row r="1324" ht="15" hidden="1" outlineLevel="2" spans="1:13">
      <c r="A1324" s="143" t="s">
        <v>1709</v>
      </c>
      <c r="B1324" s="149" t="s">
        <v>2964</v>
      </c>
      <c r="C1324" s="150">
        <f t="shared" si="70"/>
        <v>26.3</v>
      </c>
      <c r="D1324" s="150">
        <v>26.3</v>
      </c>
      <c r="E1324" s="150">
        <v>26.3</v>
      </c>
      <c r="F1324" s="150"/>
      <c r="G1324" s="150"/>
      <c r="H1324" s="150">
        <f t="shared" si="71"/>
        <v>0</v>
      </c>
      <c r="I1324" s="150"/>
      <c r="J1324" s="150"/>
      <c r="K1324" s="150"/>
      <c r="L1324" s="150"/>
      <c r="M1324" s="150"/>
    </row>
    <row r="1325" ht="15" hidden="1" outlineLevel="3" spans="1:13">
      <c r="A1325" s="157"/>
      <c r="B1325" s="151" t="s">
        <v>2965</v>
      </c>
      <c r="C1325" s="152">
        <f t="shared" si="70"/>
        <v>17.3</v>
      </c>
      <c r="D1325" s="152">
        <v>17.3</v>
      </c>
      <c r="E1325" s="152">
        <v>17.3</v>
      </c>
      <c r="F1325" s="152"/>
      <c r="G1325" s="152"/>
      <c r="H1325" s="152">
        <f t="shared" si="71"/>
        <v>0</v>
      </c>
      <c r="I1325" s="152"/>
      <c r="J1325" s="152"/>
      <c r="K1325" s="152"/>
      <c r="L1325" s="152"/>
      <c r="M1325" s="152"/>
    </row>
    <row r="1326" ht="15" hidden="1" outlineLevel="3" spans="1:13">
      <c r="A1326" s="157"/>
      <c r="B1326" s="151" t="s">
        <v>2966</v>
      </c>
      <c r="C1326" s="152">
        <f t="shared" si="70"/>
        <v>9</v>
      </c>
      <c r="D1326" s="152">
        <v>9</v>
      </c>
      <c r="E1326" s="152">
        <v>9</v>
      </c>
      <c r="F1326" s="152"/>
      <c r="G1326" s="152"/>
      <c r="H1326" s="152">
        <f t="shared" si="71"/>
        <v>0</v>
      </c>
      <c r="I1326" s="152"/>
      <c r="J1326" s="152"/>
      <c r="K1326" s="152"/>
      <c r="L1326" s="152"/>
      <c r="M1326" s="152"/>
    </row>
    <row r="1327" ht="15" hidden="1" outlineLevel="2" spans="1:13">
      <c r="A1327" s="143" t="s">
        <v>1713</v>
      </c>
      <c r="B1327" s="149" t="s">
        <v>2967</v>
      </c>
      <c r="C1327" s="150">
        <f t="shared" si="70"/>
        <v>10.5</v>
      </c>
      <c r="D1327" s="150">
        <v>10.5</v>
      </c>
      <c r="E1327" s="150">
        <v>10.5</v>
      </c>
      <c r="F1327" s="150"/>
      <c r="G1327" s="150"/>
      <c r="H1327" s="150">
        <f t="shared" si="71"/>
        <v>0</v>
      </c>
      <c r="I1327" s="150"/>
      <c r="J1327" s="150"/>
      <c r="K1327" s="150"/>
      <c r="L1327" s="150"/>
      <c r="M1327" s="150"/>
    </row>
    <row r="1328" ht="15" hidden="1" outlineLevel="3" spans="1:13">
      <c r="A1328" s="157"/>
      <c r="B1328" s="151" t="s">
        <v>2968</v>
      </c>
      <c r="C1328" s="152">
        <f t="shared" si="70"/>
        <v>10.5</v>
      </c>
      <c r="D1328" s="152">
        <v>10.5</v>
      </c>
      <c r="E1328" s="152">
        <v>10.5</v>
      </c>
      <c r="F1328" s="152"/>
      <c r="G1328" s="152"/>
      <c r="H1328" s="152">
        <f t="shared" si="71"/>
        <v>0</v>
      </c>
      <c r="I1328" s="152"/>
      <c r="J1328" s="152"/>
      <c r="K1328" s="152"/>
      <c r="L1328" s="152"/>
      <c r="M1328" s="152"/>
    </row>
    <row r="1329" s="132" customFormat="1" ht="17.45" hidden="1" customHeight="1" outlineLevel="1" spans="1:13">
      <c r="A1329" s="143"/>
      <c r="B1329" s="149" t="s">
        <v>1717</v>
      </c>
      <c r="C1329" s="150">
        <f t="shared" ref="C1329:M1329" si="72">SUMIF($A$6:$A$2000,"818???",C6:C2000)</f>
        <v>3360.39</v>
      </c>
      <c r="D1329" s="150">
        <f t="shared" si="72"/>
        <v>3360.39</v>
      </c>
      <c r="E1329" s="150">
        <f t="shared" si="72"/>
        <v>3001.39</v>
      </c>
      <c r="F1329" s="150">
        <f t="shared" si="72"/>
        <v>359</v>
      </c>
      <c r="G1329" s="150">
        <f t="shared" si="72"/>
        <v>0</v>
      </c>
      <c r="H1329" s="150">
        <f t="shared" si="72"/>
        <v>0</v>
      </c>
      <c r="I1329" s="150">
        <f t="shared" si="72"/>
        <v>0</v>
      </c>
      <c r="J1329" s="150">
        <f t="shared" si="72"/>
        <v>0</v>
      </c>
      <c r="K1329" s="150">
        <f t="shared" si="72"/>
        <v>0</v>
      </c>
      <c r="L1329" s="150">
        <f t="shared" si="72"/>
        <v>0</v>
      </c>
      <c r="M1329" s="150">
        <f t="shared" si="72"/>
        <v>0</v>
      </c>
    </row>
    <row r="1330" ht="15" hidden="1" outlineLevel="2" spans="1:13">
      <c r="A1330" s="143" t="s">
        <v>1718</v>
      </c>
      <c r="B1330" s="149" t="s">
        <v>2969</v>
      </c>
      <c r="C1330" s="150">
        <f t="shared" si="70"/>
        <v>3342.39</v>
      </c>
      <c r="D1330" s="150">
        <v>3342.39</v>
      </c>
      <c r="E1330" s="150">
        <v>2983.39</v>
      </c>
      <c r="F1330" s="150">
        <v>359</v>
      </c>
      <c r="G1330" s="150"/>
      <c r="H1330" s="150">
        <f t="shared" si="71"/>
        <v>0</v>
      </c>
      <c r="I1330" s="150"/>
      <c r="J1330" s="150"/>
      <c r="K1330" s="150"/>
      <c r="L1330" s="150"/>
      <c r="M1330" s="150"/>
    </row>
    <row r="1331" ht="15" hidden="1" outlineLevel="3" spans="1:13">
      <c r="A1331" s="157"/>
      <c r="B1331" s="151" t="s">
        <v>2970</v>
      </c>
      <c r="C1331" s="152">
        <f t="shared" si="70"/>
        <v>30</v>
      </c>
      <c r="D1331" s="152">
        <v>30</v>
      </c>
      <c r="E1331" s="152">
        <v>30</v>
      </c>
      <c r="F1331" s="152"/>
      <c r="G1331" s="152"/>
      <c r="H1331" s="152">
        <f t="shared" si="71"/>
        <v>0</v>
      </c>
      <c r="I1331" s="152"/>
      <c r="J1331" s="152"/>
      <c r="K1331" s="152"/>
      <c r="L1331" s="152"/>
      <c r="M1331" s="152"/>
    </row>
    <row r="1332" ht="15" hidden="1" outlineLevel="3" spans="1:13">
      <c r="A1332" s="157"/>
      <c r="B1332" s="151" t="s">
        <v>2971</v>
      </c>
      <c r="C1332" s="152">
        <f t="shared" si="70"/>
        <v>130</v>
      </c>
      <c r="D1332" s="152">
        <v>130</v>
      </c>
      <c r="E1332" s="152">
        <v>130</v>
      </c>
      <c r="F1332" s="152"/>
      <c r="G1332" s="152"/>
      <c r="H1332" s="152">
        <f t="shared" si="71"/>
        <v>0</v>
      </c>
      <c r="I1332" s="152"/>
      <c r="J1332" s="152"/>
      <c r="K1332" s="152"/>
      <c r="L1332" s="152"/>
      <c r="M1332" s="152"/>
    </row>
    <row r="1333" ht="15" hidden="1" outlineLevel="3" spans="1:13">
      <c r="A1333" s="157"/>
      <c r="B1333" s="151" t="s">
        <v>2972</v>
      </c>
      <c r="C1333" s="152">
        <f t="shared" si="70"/>
        <v>8</v>
      </c>
      <c r="D1333" s="152">
        <v>8</v>
      </c>
      <c r="E1333" s="152">
        <v>8</v>
      </c>
      <c r="F1333" s="152"/>
      <c r="G1333" s="152"/>
      <c r="H1333" s="152">
        <f t="shared" si="71"/>
        <v>0</v>
      </c>
      <c r="I1333" s="152"/>
      <c r="J1333" s="152"/>
      <c r="K1333" s="152"/>
      <c r="L1333" s="152"/>
      <c r="M1333" s="152"/>
    </row>
    <row r="1334" ht="15" hidden="1" outlineLevel="3" spans="1:13">
      <c r="A1334" s="157"/>
      <c r="B1334" s="151" t="s">
        <v>2973</v>
      </c>
      <c r="C1334" s="152">
        <f t="shared" si="70"/>
        <v>5</v>
      </c>
      <c r="D1334" s="152">
        <v>5</v>
      </c>
      <c r="E1334" s="152">
        <v>5</v>
      </c>
      <c r="F1334" s="152"/>
      <c r="G1334" s="152"/>
      <c r="H1334" s="152">
        <f t="shared" si="71"/>
        <v>0</v>
      </c>
      <c r="I1334" s="152"/>
      <c r="J1334" s="152"/>
      <c r="K1334" s="152"/>
      <c r="L1334" s="152"/>
      <c r="M1334" s="152"/>
    </row>
    <row r="1335" ht="15" hidden="1" outlineLevel="3" spans="1:13">
      <c r="A1335" s="157"/>
      <c r="B1335" s="151" t="s">
        <v>2974</v>
      </c>
      <c r="C1335" s="152">
        <f t="shared" si="70"/>
        <v>30</v>
      </c>
      <c r="D1335" s="152">
        <v>30</v>
      </c>
      <c r="E1335" s="152">
        <v>30</v>
      </c>
      <c r="F1335" s="152"/>
      <c r="G1335" s="152"/>
      <c r="H1335" s="152">
        <f t="shared" si="71"/>
        <v>0</v>
      </c>
      <c r="I1335" s="152"/>
      <c r="J1335" s="152"/>
      <c r="K1335" s="152"/>
      <c r="L1335" s="152"/>
      <c r="M1335" s="152"/>
    </row>
    <row r="1336" ht="15" hidden="1" outlineLevel="3" spans="1:13">
      <c r="A1336" s="157"/>
      <c r="B1336" s="151" t="s">
        <v>2975</v>
      </c>
      <c r="C1336" s="152">
        <f t="shared" si="70"/>
        <v>10</v>
      </c>
      <c r="D1336" s="152">
        <v>10</v>
      </c>
      <c r="E1336" s="152">
        <v>10</v>
      </c>
      <c r="F1336" s="152"/>
      <c r="G1336" s="152"/>
      <c r="H1336" s="152">
        <f t="shared" si="71"/>
        <v>0</v>
      </c>
      <c r="I1336" s="152"/>
      <c r="J1336" s="152"/>
      <c r="K1336" s="152"/>
      <c r="L1336" s="152"/>
      <c r="M1336" s="152"/>
    </row>
    <row r="1337" ht="15" hidden="1" outlineLevel="3" spans="1:13">
      <c r="A1337" s="157"/>
      <c r="B1337" s="151" t="s">
        <v>2976</v>
      </c>
      <c r="C1337" s="152">
        <f t="shared" si="70"/>
        <v>49</v>
      </c>
      <c r="D1337" s="152">
        <v>49</v>
      </c>
      <c r="E1337" s="152">
        <v>49</v>
      </c>
      <c r="F1337" s="152"/>
      <c r="G1337" s="152"/>
      <c r="H1337" s="152">
        <f t="shared" si="71"/>
        <v>0</v>
      </c>
      <c r="I1337" s="152"/>
      <c r="J1337" s="152"/>
      <c r="K1337" s="152"/>
      <c r="L1337" s="152"/>
      <c r="M1337" s="152"/>
    </row>
    <row r="1338" ht="15" hidden="1" outlineLevel="3" spans="1:13">
      <c r="A1338" s="157"/>
      <c r="B1338" s="151" t="s">
        <v>2977</v>
      </c>
      <c r="C1338" s="152">
        <f t="shared" si="70"/>
        <v>10</v>
      </c>
      <c r="D1338" s="152">
        <v>10</v>
      </c>
      <c r="E1338" s="152">
        <v>10</v>
      </c>
      <c r="F1338" s="152"/>
      <c r="G1338" s="152"/>
      <c r="H1338" s="152">
        <f t="shared" si="71"/>
        <v>0</v>
      </c>
      <c r="I1338" s="152"/>
      <c r="J1338" s="152"/>
      <c r="K1338" s="152"/>
      <c r="L1338" s="152"/>
      <c r="M1338" s="152"/>
    </row>
    <row r="1339" ht="15" hidden="1" outlineLevel="3" spans="1:13">
      <c r="A1339" s="157"/>
      <c r="B1339" s="151" t="s">
        <v>2978</v>
      </c>
      <c r="C1339" s="152">
        <f t="shared" si="70"/>
        <v>40</v>
      </c>
      <c r="D1339" s="152">
        <v>40</v>
      </c>
      <c r="E1339" s="152">
        <v>40</v>
      </c>
      <c r="F1339" s="152"/>
      <c r="G1339" s="152"/>
      <c r="H1339" s="152">
        <f t="shared" si="71"/>
        <v>0</v>
      </c>
      <c r="I1339" s="152"/>
      <c r="J1339" s="152"/>
      <c r="K1339" s="152"/>
      <c r="L1339" s="152"/>
      <c r="M1339" s="152"/>
    </row>
    <row r="1340" ht="15" hidden="1" outlineLevel="3" spans="1:13">
      <c r="A1340" s="157"/>
      <c r="B1340" s="151" t="s">
        <v>2979</v>
      </c>
      <c r="C1340" s="152">
        <f t="shared" si="70"/>
        <v>30</v>
      </c>
      <c r="D1340" s="152">
        <v>30</v>
      </c>
      <c r="E1340" s="152">
        <v>30</v>
      </c>
      <c r="F1340" s="152"/>
      <c r="G1340" s="152"/>
      <c r="H1340" s="152">
        <f t="shared" si="71"/>
        <v>0</v>
      </c>
      <c r="I1340" s="152"/>
      <c r="J1340" s="152"/>
      <c r="K1340" s="152"/>
      <c r="L1340" s="152"/>
      <c r="M1340" s="152"/>
    </row>
    <row r="1341" ht="15" hidden="1" outlineLevel="3" spans="1:13">
      <c r="A1341" s="157"/>
      <c r="B1341" s="151" t="s">
        <v>2980</v>
      </c>
      <c r="C1341" s="152">
        <f t="shared" si="70"/>
        <v>8</v>
      </c>
      <c r="D1341" s="152">
        <v>8</v>
      </c>
      <c r="E1341" s="152">
        <v>8</v>
      </c>
      <c r="F1341" s="152"/>
      <c r="G1341" s="152"/>
      <c r="H1341" s="152">
        <f t="shared" si="71"/>
        <v>0</v>
      </c>
      <c r="I1341" s="152"/>
      <c r="J1341" s="152"/>
      <c r="K1341" s="152"/>
      <c r="L1341" s="152"/>
      <c r="M1341" s="152"/>
    </row>
    <row r="1342" ht="15" hidden="1" outlineLevel="3" spans="1:13">
      <c r="A1342" s="157"/>
      <c r="B1342" s="151" t="s">
        <v>2981</v>
      </c>
      <c r="C1342" s="152">
        <f t="shared" si="70"/>
        <v>2.7</v>
      </c>
      <c r="D1342" s="152">
        <v>2.7</v>
      </c>
      <c r="E1342" s="152">
        <v>2.7</v>
      </c>
      <c r="F1342" s="152"/>
      <c r="G1342" s="152"/>
      <c r="H1342" s="152">
        <f t="shared" si="71"/>
        <v>0</v>
      </c>
      <c r="I1342" s="152"/>
      <c r="J1342" s="152"/>
      <c r="K1342" s="152"/>
      <c r="L1342" s="152"/>
      <c r="M1342" s="152"/>
    </row>
    <row r="1343" ht="15" hidden="1" outlineLevel="3" spans="1:13">
      <c r="A1343" s="157"/>
      <c r="B1343" s="151" t="s">
        <v>2982</v>
      </c>
      <c r="C1343" s="152">
        <f t="shared" si="70"/>
        <v>10</v>
      </c>
      <c r="D1343" s="152">
        <v>10</v>
      </c>
      <c r="E1343" s="152">
        <v>10</v>
      </c>
      <c r="F1343" s="152"/>
      <c r="G1343" s="152"/>
      <c r="H1343" s="152">
        <f t="shared" si="71"/>
        <v>0</v>
      </c>
      <c r="I1343" s="152"/>
      <c r="J1343" s="152"/>
      <c r="K1343" s="152"/>
      <c r="L1343" s="152"/>
      <c r="M1343" s="152"/>
    </row>
    <row r="1344" ht="15" hidden="1" outlineLevel="3" spans="1:13">
      <c r="A1344" s="157"/>
      <c r="B1344" s="151" t="s">
        <v>2983</v>
      </c>
      <c r="C1344" s="152">
        <f t="shared" si="70"/>
        <v>30</v>
      </c>
      <c r="D1344" s="152">
        <v>30</v>
      </c>
      <c r="E1344" s="152">
        <v>30</v>
      </c>
      <c r="F1344" s="152"/>
      <c r="G1344" s="152"/>
      <c r="H1344" s="152">
        <f t="shared" si="71"/>
        <v>0</v>
      </c>
      <c r="I1344" s="152"/>
      <c r="J1344" s="152"/>
      <c r="K1344" s="152"/>
      <c r="L1344" s="152"/>
      <c r="M1344" s="152"/>
    </row>
    <row r="1345" ht="15" hidden="1" outlineLevel="3" spans="1:13">
      <c r="A1345" s="157"/>
      <c r="B1345" s="151" t="s">
        <v>2984</v>
      </c>
      <c r="C1345" s="152">
        <f t="shared" si="70"/>
        <v>10</v>
      </c>
      <c r="D1345" s="152">
        <v>10</v>
      </c>
      <c r="E1345" s="152">
        <v>10</v>
      </c>
      <c r="F1345" s="152"/>
      <c r="G1345" s="152"/>
      <c r="H1345" s="152">
        <f t="shared" si="71"/>
        <v>0</v>
      </c>
      <c r="I1345" s="152"/>
      <c r="J1345" s="152"/>
      <c r="K1345" s="152"/>
      <c r="L1345" s="152"/>
      <c r="M1345" s="152"/>
    </row>
    <row r="1346" ht="15" hidden="1" outlineLevel="3" spans="1:13">
      <c r="A1346" s="157"/>
      <c r="B1346" s="151" t="s">
        <v>2985</v>
      </c>
      <c r="C1346" s="152">
        <f t="shared" si="70"/>
        <v>10</v>
      </c>
      <c r="D1346" s="152">
        <v>10</v>
      </c>
      <c r="E1346" s="152">
        <v>10</v>
      </c>
      <c r="F1346" s="152"/>
      <c r="G1346" s="152"/>
      <c r="H1346" s="152">
        <f t="shared" si="71"/>
        <v>0</v>
      </c>
      <c r="I1346" s="152"/>
      <c r="J1346" s="152"/>
      <c r="K1346" s="152"/>
      <c r="L1346" s="152"/>
      <c r="M1346" s="152"/>
    </row>
    <row r="1347" ht="15" hidden="1" outlineLevel="3" spans="1:13">
      <c r="A1347" s="157"/>
      <c r="B1347" s="151" t="s">
        <v>2986</v>
      </c>
      <c r="C1347" s="152">
        <f t="shared" si="70"/>
        <v>10</v>
      </c>
      <c r="D1347" s="152">
        <v>10</v>
      </c>
      <c r="E1347" s="152">
        <v>10</v>
      </c>
      <c r="F1347" s="152"/>
      <c r="G1347" s="152"/>
      <c r="H1347" s="152">
        <f t="shared" si="71"/>
        <v>0</v>
      </c>
      <c r="I1347" s="152"/>
      <c r="J1347" s="152"/>
      <c r="K1347" s="152"/>
      <c r="L1347" s="152"/>
      <c r="M1347" s="152"/>
    </row>
    <row r="1348" ht="15" hidden="1" outlineLevel="3" spans="1:13">
      <c r="A1348" s="157"/>
      <c r="B1348" s="151" t="s">
        <v>2987</v>
      </c>
      <c r="C1348" s="152">
        <f t="shared" si="70"/>
        <v>168</v>
      </c>
      <c r="D1348" s="152">
        <v>168</v>
      </c>
      <c r="E1348" s="152">
        <v>168</v>
      </c>
      <c r="F1348" s="152"/>
      <c r="G1348" s="152"/>
      <c r="H1348" s="152">
        <f t="shared" si="71"/>
        <v>0</v>
      </c>
      <c r="I1348" s="152"/>
      <c r="J1348" s="152"/>
      <c r="K1348" s="152"/>
      <c r="L1348" s="152"/>
      <c r="M1348" s="152"/>
    </row>
    <row r="1349" ht="15" hidden="1" outlineLevel="3" spans="1:13">
      <c r="A1349" s="157"/>
      <c r="B1349" s="151" t="s">
        <v>2988</v>
      </c>
      <c r="C1349" s="152">
        <f t="shared" si="70"/>
        <v>10</v>
      </c>
      <c r="D1349" s="152">
        <v>10</v>
      </c>
      <c r="E1349" s="152">
        <v>10</v>
      </c>
      <c r="F1349" s="152"/>
      <c r="G1349" s="152"/>
      <c r="H1349" s="152">
        <f t="shared" si="71"/>
        <v>0</v>
      </c>
      <c r="I1349" s="152"/>
      <c r="J1349" s="152"/>
      <c r="K1349" s="152"/>
      <c r="L1349" s="152"/>
      <c r="M1349" s="152"/>
    </row>
    <row r="1350" ht="15" hidden="1" outlineLevel="3" spans="1:13">
      <c r="A1350" s="157"/>
      <c r="B1350" s="151" t="s">
        <v>2989</v>
      </c>
      <c r="C1350" s="152">
        <f t="shared" si="70"/>
        <v>40</v>
      </c>
      <c r="D1350" s="152">
        <v>40</v>
      </c>
      <c r="E1350" s="152">
        <v>40</v>
      </c>
      <c r="F1350" s="152"/>
      <c r="G1350" s="152"/>
      <c r="H1350" s="152">
        <f t="shared" si="71"/>
        <v>0</v>
      </c>
      <c r="I1350" s="152"/>
      <c r="J1350" s="152"/>
      <c r="K1350" s="152"/>
      <c r="L1350" s="152"/>
      <c r="M1350" s="152"/>
    </row>
    <row r="1351" ht="15" hidden="1" outlineLevel="3" spans="1:13">
      <c r="A1351" s="157"/>
      <c r="B1351" s="151" t="s">
        <v>2990</v>
      </c>
      <c r="C1351" s="152">
        <f t="shared" si="70"/>
        <v>20</v>
      </c>
      <c r="D1351" s="152">
        <v>20</v>
      </c>
      <c r="E1351" s="152">
        <v>20</v>
      </c>
      <c r="F1351" s="152"/>
      <c r="G1351" s="152"/>
      <c r="H1351" s="152">
        <f t="shared" si="71"/>
        <v>0</v>
      </c>
      <c r="I1351" s="152"/>
      <c r="J1351" s="152"/>
      <c r="K1351" s="152"/>
      <c r="L1351" s="152"/>
      <c r="M1351" s="152"/>
    </row>
    <row r="1352" ht="15" hidden="1" outlineLevel="3" spans="1:13">
      <c r="A1352" s="157"/>
      <c r="B1352" s="151" t="s">
        <v>2991</v>
      </c>
      <c r="C1352" s="152">
        <f t="shared" si="70"/>
        <v>100</v>
      </c>
      <c r="D1352" s="152">
        <v>100</v>
      </c>
      <c r="E1352" s="152">
        <v>100</v>
      </c>
      <c r="F1352" s="152"/>
      <c r="G1352" s="152"/>
      <c r="H1352" s="152">
        <f t="shared" si="71"/>
        <v>0</v>
      </c>
      <c r="I1352" s="152"/>
      <c r="J1352" s="152"/>
      <c r="K1352" s="152"/>
      <c r="L1352" s="152"/>
      <c r="M1352" s="152"/>
    </row>
    <row r="1353" ht="15" hidden="1" outlineLevel="3" spans="1:13">
      <c r="A1353" s="157"/>
      <c r="B1353" s="151" t="s">
        <v>2992</v>
      </c>
      <c r="C1353" s="152">
        <f t="shared" si="70"/>
        <v>156</v>
      </c>
      <c r="D1353" s="152">
        <v>156</v>
      </c>
      <c r="E1353" s="152">
        <v>156</v>
      </c>
      <c r="F1353" s="152"/>
      <c r="G1353" s="152"/>
      <c r="H1353" s="152">
        <f t="shared" si="71"/>
        <v>0</v>
      </c>
      <c r="I1353" s="152"/>
      <c r="J1353" s="152"/>
      <c r="K1353" s="152"/>
      <c r="L1353" s="152"/>
      <c r="M1353" s="152"/>
    </row>
    <row r="1354" ht="15" hidden="1" outlineLevel="3" spans="1:13">
      <c r="A1354" s="157"/>
      <c r="B1354" s="151" t="s">
        <v>2993</v>
      </c>
      <c r="C1354" s="152">
        <f t="shared" si="70"/>
        <v>440.5</v>
      </c>
      <c r="D1354" s="152">
        <v>440.5</v>
      </c>
      <c r="E1354" s="152">
        <v>440.5</v>
      </c>
      <c r="F1354" s="152"/>
      <c r="G1354" s="152"/>
      <c r="H1354" s="152">
        <f t="shared" si="71"/>
        <v>0</v>
      </c>
      <c r="I1354" s="152"/>
      <c r="J1354" s="152"/>
      <c r="K1354" s="152"/>
      <c r="L1354" s="152"/>
      <c r="M1354" s="152"/>
    </row>
    <row r="1355" ht="15" hidden="1" outlineLevel="3" spans="1:13">
      <c r="A1355" s="157"/>
      <c r="B1355" s="151" t="s">
        <v>2994</v>
      </c>
      <c r="C1355" s="152">
        <f t="shared" si="70"/>
        <v>1177.41</v>
      </c>
      <c r="D1355" s="152">
        <v>1177.41</v>
      </c>
      <c r="E1355" s="152">
        <v>1177.41</v>
      </c>
      <c r="F1355" s="152"/>
      <c r="G1355" s="152"/>
      <c r="H1355" s="152">
        <f t="shared" si="71"/>
        <v>0</v>
      </c>
      <c r="I1355" s="152"/>
      <c r="J1355" s="152"/>
      <c r="K1355" s="152"/>
      <c r="L1355" s="152"/>
      <c r="M1355" s="152"/>
    </row>
    <row r="1356" ht="15" hidden="1" outlineLevel="3" spans="1:13">
      <c r="A1356" s="157"/>
      <c r="B1356" s="151" t="s">
        <v>2995</v>
      </c>
      <c r="C1356" s="152">
        <f t="shared" si="70"/>
        <v>449</v>
      </c>
      <c r="D1356" s="152">
        <v>449</v>
      </c>
      <c r="E1356" s="152">
        <v>90</v>
      </c>
      <c r="F1356" s="152">
        <v>359</v>
      </c>
      <c r="G1356" s="152"/>
      <c r="H1356" s="152">
        <f t="shared" si="71"/>
        <v>0</v>
      </c>
      <c r="I1356" s="152"/>
      <c r="J1356" s="152"/>
      <c r="K1356" s="152"/>
      <c r="L1356" s="152"/>
      <c r="M1356" s="152"/>
    </row>
    <row r="1357" ht="15" hidden="1" outlineLevel="3" spans="1:13">
      <c r="A1357" s="157"/>
      <c r="B1357" s="151" t="s">
        <v>2996</v>
      </c>
      <c r="C1357" s="152">
        <f t="shared" si="70"/>
        <v>300</v>
      </c>
      <c r="D1357" s="152">
        <v>300</v>
      </c>
      <c r="E1357" s="152">
        <v>300</v>
      </c>
      <c r="F1357" s="152"/>
      <c r="G1357" s="152"/>
      <c r="H1357" s="152">
        <f t="shared" si="71"/>
        <v>0</v>
      </c>
      <c r="I1357" s="152"/>
      <c r="J1357" s="152"/>
      <c r="K1357" s="152"/>
      <c r="L1357" s="152"/>
      <c r="M1357" s="152"/>
    </row>
    <row r="1358" ht="15" hidden="1" outlineLevel="3" spans="1:13">
      <c r="A1358" s="157"/>
      <c r="B1358" s="151" t="s">
        <v>2997</v>
      </c>
      <c r="C1358" s="152">
        <f t="shared" si="70"/>
        <v>50</v>
      </c>
      <c r="D1358" s="152">
        <v>50</v>
      </c>
      <c r="E1358" s="152">
        <v>50</v>
      </c>
      <c r="F1358" s="152"/>
      <c r="G1358" s="152"/>
      <c r="H1358" s="152">
        <f t="shared" si="71"/>
        <v>0</v>
      </c>
      <c r="I1358" s="152"/>
      <c r="J1358" s="152"/>
      <c r="K1358" s="152"/>
      <c r="L1358" s="152"/>
      <c r="M1358" s="152"/>
    </row>
    <row r="1359" ht="15" hidden="1" outlineLevel="3" spans="1:13">
      <c r="A1359" s="157"/>
      <c r="B1359" s="151" t="s">
        <v>2725</v>
      </c>
      <c r="C1359" s="152">
        <f t="shared" si="70"/>
        <v>8.78</v>
      </c>
      <c r="D1359" s="152">
        <v>8.78</v>
      </c>
      <c r="E1359" s="152">
        <v>8.78</v>
      </c>
      <c r="F1359" s="152"/>
      <c r="G1359" s="152"/>
      <c r="H1359" s="152">
        <f t="shared" si="71"/>
        <v>0</v>
      </c>
      <c r="I1359" s="152"/>
      <c r="J1359" s="152"/>
      <c r="K1359" s="152"/>
      <c r="L1359" s="152"/>
      <c r="M1359" s="152"/>
    </row>
    <row r="1360" ht="15" hidden="1" outlineLevel="2" spans="1:13">
      <c r="A1360" s="143" t="s">
        <v>1720</v>
      </c>
      <c r="B1360" s="149" t="s">
        <v>2998</v>
      </c>
      <c r="C1360" s="150">
        <f t="shared" si="70"/>
        <v>18</v>
      </c>
      <c r="D1360" s="150">
        <v>18</v>
      </c>
      <c r="E1360" s="150">
        <v>18</v>
      </c>
      <c r="F1360" s="150"/>
      <c r="G1360" s="150"/>
      <c r="H1360" s="150">
        <f t="shared" si="71"/>
        <v>0</v>
      </c>
      <c r="I1360" s="150"/>
      <c r="J1360" s="150"/>
      <c r="K1360" s="150"/>
      <c r="L1360" s="150"/>
      <c r="M1360" s="150"/>
    </row>
    <row r="1361" ht="15" hidden="1" outlineLevel="3" spans="1:13">
      <c r="A1361" s="157"/>
      <c r="B1361" s="151" t="s">
        <v>2577</v>
      </c>
      <c r="C1361" s="152">
        <f t="shared" si="70"/>
        <v>5.5</v>
      </c>
      <c r="D1361" s="152">
        <v>5.5</v>
      </c>
      <c r="E1361" s="152">
        <v>5.5</v>
      </c>
      <c r="F1361" s="152"/>
      <c r="G1361" s="152"/>
      <c r="H1361" s="152">
        <f t="shared" si="71"/>
        <v>0</v>
      </c>
      <c r="I1361" s="152"/>
      <c r="J1361" s="152"/>
      <c r="K1361" s="152"/>
      <c r="L1361" s="152"/>
      <c r="M1361" s="152"/>
    </row>
    <row r="1362" ht="15" hidden="1" outlineLevel="3" spans="1:13">
      <c r="A1362" s="157"/>
      <c r="B1362" s="151" t="s">
        <v>2836</v>
      </c>
      <c r="C1362" s="152">
        <f t="shared" si="70"/>
        <v>12.5</v>
      </c>
      <c r="D1362" s="152">
        <v>12.5</v>
      </c>
      <c r="E1362" s="152">
        <v>12.5</v>
      </c>
      <c r="F1362" s="152"/>
      <c r="G1362" s="152"/>
      <c r="H1362" s="152">
        <f t="shared" si="71"/>
        <v>0</v>
      </c>
      <c r="I1362" s="152"/>
      <c r="J1362" s="152"/>
      <c r="K1362" s="152"/>
      <c r="L1362" s="152"/>
      <c r="M1362" s="152"/>
    </row>
    <row r="1363" s="132" customFormat="1" ht="17.45" hidden="1" customHeight="1" outlineLevel="1" spans="1:13">
      <c r="A1363" s="143"/>
      <c r="B1363" s="149" t="s">
        <v>1728</v>
      </c>
      <c r="C1363" s="150">
        <f t="shared" ref="C1363:M1363" si="73">SUMIF($A$6:$A$1999,"819???",C6:C1999)</f>
        <v>41859.57</v>
      </c>
      <c r="D1363" s="150">
        <f t="shared" si="73"/>
        <v>41859.57</v>
      </c>
      <c r="E1363" s="150">
        <f t="shared" si="73"/>
        <v>41859.57</v>
      </c>
      <c r="F1363" s="150">
        <f t="shared" si="73"/>
        <v>0</v>
      </c>
      <c r="G1363" s="150">
        <f t="shared" si="73"/>
        <v>0</v>
      </c>
      <c r="H1363" s="150">
        <f t="shared" si="73"/>
        <v>0</v>
      </c>
      <c r="I1363" s="150">
        <f t="shared" si="73"/>
        <v>0</v>
      </c>
      <c r="J1363" s="150">
        <f t="shared" si="73"/>
        <v>0</v>
      </c>
      <c r="K1363" s="150">
        <f t="shared" si="73"/>
        <v>0</v>
      </c>
      <c r="L1363" s="150">
        <f t="shared" si="73"/>
        <v>0</v>
      </c>
      <c r="M1363" s="150">
        <f t="shared" si="73"/>
        <v>0</v>
      </c>
    </row>
    <row r="1364" ht="15" hidden="1" outlineLevel="2" spans="1:13">
      <c r="A1364" s="143" t="s">
        <v>1729</v>
      </c>
      <c r="B1364" s="149" t="s">
        <v>2999</v>
      </c>
      <c r="C1364" s="150">
        <f t="shared" si="70"/>
        <v>41843.57</v>
      </c>
      <c r="D1364" s="150">
        <v>41843.57</v>
      </c>
      <c r="E1364" s="150">
        <v>41843.57</v>
      </c>
      <c r="F1364" s="150"/>
      <c r="G1364" s="150"/>
      <c r="H1364" s="150">
        <f t="shared" si="71"/>
        <v>0</v>
      </c>
      <c r="I1364" s="150"/>
      <c r="J1364" s="150"/>
      <c r="K1364" s="150"/>
      <c r="L1364" s="150"/>
      <c r="M1364" s="150"/>
    </row>
    <row r="1365" ht="15" hidden="1" outlineLevel="3" spans="1:13">
      <c r="A1365" s="157"/>
      <c r="B1365" s="151" t="s">
        <v>3000</v>
      </c>
      <c r="C1365" s="152">
        <f t="shared" si="70"/>
        <v>1300</v>
      </c>
      <c r="D1365" s="152">
        <v>1300</v>
      </c>
      <c r="E1365" s="152">
        <v>1300</v>
      </c>
      <c r="F1365" s="152"/>
      <c r="G1365" s="152"/>
      <c r="H1365" s="152">
        <f t="shared" si="71"/>
        <v>0</v>
      </c>
      <c r="I1365" s="152"/>
      <c r="J1365" s="152"/>
      <c r="K1365" s="152"/>
      <c r="L1365" s="152"/>
      <c r="M1365" s="152"/>
    </row>
    <row r="1366" ht="15" hidden="1" outlineLevel="3" spans="1:13">
      <c r="A1366" s="157"/>
      <c r="B1366" s="151" t="s">
        <v>3001</v>
      </c>
      <c r="C1366" s="152">
        <f t="shared" si="70"/>
        <v>9</v>
      </c>
      <c r="D1366" s="152">
        <v>9</v>
      </c>
      <c r="E1366" s="152">
        <v>9</v>
      </c>
      <c r="F1366" s="152"/>
      <c r="G1366" s="152"/>
      <c r="H1366" s="152">
        <f t="shared" si="71"/>
        <v>0</v>
      </c>
      <c r="I1366" s="152"/>
      <c r="J1366" s="152"/>
      <c r="K1366" s="152"/>
      <c r="L1366" s="152"/>
      <c r="M1366" s="152"/>
    </row>
    <row r="1367" ht="15" hidden="1" outlineLevel="3" spans="1:13">
      <c r="A1367" s="157"/>
      <c r="B1367" s="151" t="s">
        <v>2390</v>
      </c>
      <c r="C1367" s="152">
        <f t="shared" si="70"/>
        <v>1140</v>
      </c>
      <c r="D1367" s="152">
        <v>1140</v>
      </c>
      <c r="E1367" s="152">
        <v>1140</v>
      </c>
      <c r="F1367" s="152"/>
      <c r="G1367" s="152"/>
      <c r="H1367" s="152">
        <f t="shared" si="71"/>
        <v>0</v>
      </c>
      <c r="I1367" s="152"/>
      <c r="J1367" s="152"/>
      <c r="K1367" s="152"/>
      <c r="L1367" s="152"/>
      <c r="M1367" s="152"/>
    </row>
    <row r="1368" ht="15" hidden="1" outlineLevel="3" spans="1:13">
      <c r="A1368" s="157"/>
      <c r="B1368" s="151" t="s">
        <v>3002</v>
      </c>
      <c r="C1368" s="152">
        <f t="shared" si="70"/>
        <v>160</v>
      </c>
      <c r="D1368" s="152">
        <v>160</v>
      </c>
      <c r="E1368" s="152">
        <v>160</v>
      </c>
      <c r="F1368" s="152"/>
      <c r="G1368" s="152"/>
      <c r="H1368" s="152">
        <f t="shared" si="71"/>
        <v>0</v>
      </c>
      <c r="I1368" s="152"/>
      <c r="J1368" s="152"/>
      <c r="K1368" s="152"/>
      <c r="L1368" s="152"/>
      <c r="M1368" s="152"/>
    </row>
    <row r="1369" ht="15" hidden="1" outlineLevel="3" spans="1:13">
      <c r="A1369" s="157"/>
      <c r="B1369" s="151" t="s">
        <v>2638</v>
      </c>
      <c r="C1369" s="152">
        <f t="shared" si="70"/>
        <v>50</v>
      </c>
      <c r="D1369" s="152">
        <v>50</v>
      </c>
      <c r="E1369" s="152">
        <v>50</v>
      </c>
      <c r="F1369" s="152"/>
      <c r="G1369" s="152"/>
      <c r="H1369" s="152">
        <f t="shared" si="71"/>
        <v>0</v>
      </c>
      <c r="I1369" s="152"/>
      <c r="J1369" s="152"/>
      <c r="K1369" s="152"/>
      <c r="L1369" s="152"/>
      <c r="M1369" s="152"/>
    </row>
    <row r="1370" ht="15" hidden="1" outlineLevel="3" spans="1:13">
      <c r="A1370" s="157"/>
      <c r="B1370" s="151" t="s">
        <v>3003</v>
      </c>
      <c r="C1370" s="152">
        <f t="shared" si="70"/>
        <v>110</v>
      </c>
      <c r="D1370" s="152">
        <v>110</v>
      </c>
      <c r="E1370" s="152">
        <v>110</v>
      </c>
      <c r="F1370" s="152"/>
      <c r="G1370" s="152"/>
      <c r="H1370" s="152">
        <f t="shared" si="71"/>
        <v>0</v>
      </c>
      <c r="I1370" s="152"/>
      <c r="J1370" s="152"/>
      <c r="K1370" s="152"/>
      <c r="L1370" s="152"/>
      <c r="M1370" s="152"/>
    </row>
    <row r="1371" ht="15" hidden="1" outlineLevel="3" spans="1:13">
      <c r="A1371" s="157"/>
      <c r="B1371" s="151" t="s">
        <v>3004</v>
      </c>
      <c r="C1371" s="152">
        <f t="shared" si="70"/>
        <v>40</v>
      </c>
      <c r="D1371" s="152">
        <v>40</v>
      </c>
      <c r="E1371" s="152">
        <v>40</v>
      </c>
      <c r="F1371" s="152"/>
      <c r="G1371" s="152"/>
      <c r="H1371" s="152">
        <f t="shared" si="71"/>
        <v>0</v>
      </c>
      <c r="I1371" s="152"/>
      <c r="J1371" s="152"/>
      <c r="K1371" s="152"/>
      <c r="L1371" s="152"/>
      <c r="M1371" s="152"/>
    </row>
    <row r="1372" ht="15" hidden="1" outlineLevel="3" spans="1:13">
      <c r="A1372" s="157"/>
      <c r="B1372" s="151" t="s">
        <v>3005</v>
      </c>
      <c r="C1372" s="152">
        <f t="shared" si="70"/>
        <v>600</v>
      </c>
      <c r="D1372" s="152">
        <v>600</v>
      </c>
      <c r="E1372" s="152">
        <v>600</v>
      </c>
      <c r="F1372" s="152"/>
      <c r="G1372" s="152"/>
      <c r="H1372" s="152">
        <f t="shared" si="71"/>
        <v>0</v>
      </c>
      <c r="I1372" s="152"/>
      <c r="J1372" s="152"/>
      <c r="K1372" s="152"/>
      <c r="L1372" s="152"/>
      <c r="M1372" s="152"/>
    </row>
    <row r="1373" ht="15" hidden="1" outlineLevel="3" spans="1:13">
      <c r="A1373" s="157"/>
      <c r="B1373" s="151" t="s">
        <v>3006</v>
      </c>
      <c r="C1373" s="152">
        <f t="shared" si="70"/>
        <v>413.3</v>
      </c>
      <c r="D1373" s="152">
        <v>413.3</v>
      </c>
      <c r="E1373" s="152">
        <v>413.3</v>
      </c>
      <c r="F1373" s="152"/>
      <c r="G1373" s="152"/>
      <c r="H1373" s="152">
        <f t="shared" si="71"/>
        <v>0</v>
      </c>
      <c r="I1373" s="152"/>
      <c r="J1373" s="152"/>
      <c r="K1373" s="152"/>
      <c r="L1373" s="152"/>
      <c r="M1373" s="152"/>
    </row>
    <row r="1374" ht="15" hidden="1" outlineLevel="3" spans="1:13">
      <c r="A1374" s="157"/>
      <c r="B1374" s="151" t="s">
        <v>3007</v>
      </c>
      <c r="C1374" s="152">
        <f t="shared" si="70"/>
        <v>50</v>
      </c>
      <c r="D1374" s="152">
        <v>50</v>
      </c>
      <c r="E1374" s="152">
        <v>50</v>
      </c>
      <c r="F1374" s="152"/>
      <c r="G1374" s="152"/>
      <c r="H1374" s="152">
        <f t="shared" si="71"/>
        <v>0</v>
      </c>
      <c r="I1374" s="152"/>
      <c r="J1374" s="152"/>
      <c r="K1374" s="152"/>
      <c r="L1374" s="152"/>
      <c r="M1374" s="152"/>
    </row>
    <row r="1375" ht="15" hidden="1" outlineLevel="3" spans="1:13">
      <c r="A1375" s="157"/>
      <c r="B1375" s="151" t="s">
        <v>3008</v>
      </c>
      <c r="C1375" s="152">
        <f t="shared" si="70"/>
        <v>30</v>
      </c>
      <c r="D1375" s="152">
        <v>30</v>
      </c>
      <c r="E1375" s="152">
        <v>30</v>
      </c>
      <c r="F1375" s="152"/>
      <c r="G1375" s="152"/>
      <c r="H1375" s="152">
        <f t="shared" si="71"/>
        <v>0</v>
      </c>
      <c r="I1375" s="152"/>
      <c r="J1375" s="152"/>
      <c r="K1375" s="152"/>
      <c r="L1375" s="152"/>
      <c r="M1375" s="152"/>
    </row>
    <row r="1376" ht="15" hidden="1" outlineLevel="3" spans="1:13">
      <c r="A1376" s="157"/>
      <c r="B1376" s="151" t="s">
        <v>3009</v>
      </c>
      <c r="C1376" s="152">
        <f t="shared" si="70"/>
        <v>450</v>
      </c>
      <c r="D1376" s="152">
        <v>450</v>
      </c>
      <c r="E1376" s="152">
        <v>450</v>
      </c>
      <c r="F1376" s="152"/>
      <c r="G1376" s="152"/>
      <c r="H1376" s="152">
        <f t="shared" si="71"/>
        <v>0</v>
      </c>
      <c r="I1376" s="152"/>
      <c r="J1376" s="152"/>
      <c r="K1376" s="152"/>
      <c r="L1376" s="152"/>
      <c r="M1376" s="152"/>
    </row>
    <row r="1377" ht="15" hidden="1" outlineLevel="3" spans="1:13">
      <c r="A1377" s="157"/>
      <c r="B1377" s="151" t="s">
        <v>3010</v>
      </c>
      <c r="C1377" s="152">
        <f t="shared" si="70"/>
        <v>180</v>
      </c>
      <c r="D1377" s="152">
        <v>180</v>
      </c>
      <c r="E1377" s="152">
        <v>180</v>
      </c>
      <c r="F1377" s="152"/>
      <c r="G1377" s="152"/>
      <c r="H1377" s="152">
        <f t="shared" si="71"/>
        <v>0</v>
      </c>
      <c r="I1377" s="152"/>
      <c r="J1377" s="152"/>
      <c r="K1377" s="152"/>
      <c r="L1377" s="152"/>
      <c r="M1377" s="152"/>
    </row>
    <row r="1378" ht="15" hidden="1" outlineLevel="3" spans="1:13">
      <c r="A1378" s="157"/>
      <c r="B1378" s="151" t="s">
        <v>2765</v>
      </c>
      <c r="C1378" s="152">
        <f t="shared" si="70"/>
        <v>200</v>
      </c>
      <c r="D1378" s="152">
        <v>200</v>
      </c>
      <c r="E1378" s="152">
        <v>200</v>
      </c>
      <c r="F1378" s="152"/>
      <c r="G1378" s="152"/>
      <c r="H1378" s="152">
        <f t="shared" si="71"/>
        <v>0</v>
      </c>
      <c r="I1378" s="152"/>
      <c r="J1378" s="152"/>
      <c r="K1378" s="152"/>
      <c r="L1378" s="152"/>
      <c r="M1378" s="152"/>
    </row>
    <row r="1379" ht="15" hidden="1" outlineLevel="3" spans="1:13">
      <c r="A1379" s="157"/>
      <c r="B1379" s="151" t="s">
        <v>3011</v>
      </c>
      <c r="C1379" s="152">
        <f t="shared" si="70"/>
        <v>2170</v>
      </c>
      <c r="D1379" s="152">
        <v>2170</v>
      </c>
      <c r="E1379" s="152">
        <v>2170</v>
      </c>
      <c r="F1379" s="152"/>
      <c r="G1379" s="152"/>
      <c r="H1379" s="152">
        <f t="shared" si="71"/>
        <v>0</v>
      </c>
      <c r="I1379" s="152"/>
      <c r="J1379" s="152"/>
      <c r="K1379" s="152"/>
      <c r="L1379" s="152"/>
      <c r="M1379" s="152"/>
    </row>
    <row r="1380" ht="15" hidden="1" outlineLevel="3" spans="1:13">
      <c r="A1380" s="157"/>
      <c r="B1380" s="151" t="s">
        <v>3012</v>
      </c>
      <c r="C1380" s="152">
        <f t="shared" si="70"/>
        <v>30</v>
      </c>
      <c r="D1380" s="152">
        <v>30</v>
      </c>
      <c r="E1380" s="152">
        <v>30</v>
      </c>
      <c r="F1380" s="152"/>
      <c r="G1380" s="152"/>
      <c r="H1380" s="152">
        <f t="shared" si="71"/>
        <v>0</v>
      </c>
      <c r="I1380" s="152"/>
      <c r="J1380" s="152"/>
      <c r="K1380" s="152"/>
      <c r="L1380" s="152"/>
      <c r="M1380" s="152"/>
    </row>
    <row r="1381" ht="15" hidden="1" outlineLevel="3" spans="1:13">
      <c r="A1381" s="157"/>
      <c r="B1381" s="151" t="s">
        <v>3013</v>
      </c>
      <c r="C1381" s="152">
        <f t="shared" ref="C1381:C1446" si="74">H1381+G1381+D1381</f>
        <v>200</v>
      </c>
      <c r="D1381" s="152">
        <v>200</v>
      </c>
      <c r="E1381" s="152">
        <v>200</v>
      </c>
      <c r="F1381" s="152"/>
      <c r="G1381" s="152"/>
      <c r="H1381" s="152">
        <f t="shared" ref="H1381:H1446" si="75">SUM(I1381:M1381)</f>
        <v>0</v>
      </c>
      <c r="I1381" s="152"/>
      <c r="J1381" s="152"/>
      <c r="K1381" s="152"/>
      <c r="L1381" s="152"/>
      <c r="M1381" s="152"/>
    </row>
    <row r="1382" ht="15" hidden="1" outlineLevel="3" spans="1:13">
      <c r="A1382" s="157"/>
      <c r="B1382" s="151" t="s">
        <v>3014</v>
      </c>
      <c r="C1382" s="152">
        <f t="shared" si="74"/>
        <v>7</v>
      </c>
      <c r="D1382" s="152">
        <v>7</v>
      </c>
      <c r="E1382" s="152">
        <v>7</v>
      </c>
      <c r="F1382" s="152"/>
      <c r="G1382" s="152"/>
      <c r="H1382" s="152">
        <f t="shared" si="75"/>
        <v>0</v>
      </c>
      <c r="I1382" s="152"/>
      <c r="J1382" s="152"/>
      <c r="K1382" s="152"/>
      <c r="L1382" s="152"/>
      <c r="M1382" s="152"/>
    </row>
    <row r="1383" ht="15" hidden="1" outlineLevel="3" spans="1:13">
      <c r="A1383" s="157"/>
      <c r="B1383" s="151" t="s">
        <v>3015</v>
      </c>
      <c r="C1383" s="152">
        <f t="shared" si="74"/>
        <v>200</v>
      </c>
      <c r="D1383" s="152">
        <v>200</v>
      </c>
      <c r="E1383" s="152">
        <v>200</v>
      </c>
      <c r="F1383" s="152"/>
      <c r="G1383" s="152"/>
      <c r="H1383" s="152">
        <f t="shared" si="75"/>
        <v>0</v>
      </c>
      <c r="I1383" s="152"/>
      <c r="J1383" s="152"/>
      <c r="K1383" s="152"/>
      <c r="L1383" s="152"/>
      <c r="M1383" s="152"/>
    </row>
    <row r="1384" ht="15" hidden="1" outlineLevel="3" spans="1:13">
      <c r="A1384" s="157"/>
      <c r="B1384" s="151" t="s">
        <v>3016</v>
      </c>
      <c r="C1384" s="152">
        <f t="shared" si="74"/>
        <v>20</v>
      </c>
      <c r="D1384" s="152">
        <v>20</v>
      </c>
      <c r="E1384" s="152">
        <v>20</v>
      </c>
      <c r="F1384" s="152"/>
      <c r="G1384" s="152"/>
      <c r="H1384" s="152">
        <f t="shared" si="75"/>
        <v>0</v>
      </c>
      <c r="I1384" s="152"/>
      <c r="J1384" s="152"/>
      <c r="K1384" s="152"/>
      <c r="L1384" s="152"/>
      <c r="M1384" s="152"/>
    </row>
    <row r="1385" ht="15" hidden="1" outlineLevel="3" spans="1:13">
      <c r="A1385" s="157"/>
      <c r="B1385" s="151" t="s">
        <v>3017</v>
      </c>
      <c r="C1385" s="152">
        <f t="shared" si="74"/>
        <v>10</v>
      </c>
      <c r="D1385" s="152">
        <v>10</v>
      </c>
      <c r="E1385" s="152">
        <v>10</v>
      </c>
      <c r="F1385" s="152"/>
      <c r="G1385" s="152"/>
      <c r="H1385" s="152">
        <f t="shared" si="75"/>
        <v>0</v>
      </c>
      <c r="I1385" s="152"/>
      <c r="J1385" s="152"/>
      <c r="K1385" s="152"/>
      <c r="L1385" s="152"/>
      <c r="M1385" s="152"/>
    </row>
    <row r="1386" ht="15" hidden="1" outlineLevel="3" spans="1:13">
      <c r="A1386" s="157"/>
      <c r="B1386" s="151" t="s">
        <v>3018</v>
      </c>
      <c r="C1386" s="152">
        <f t="shared" si="74"/>
        <v>600</v>
      </c>
      <c r="D1386" s="152">
        <v>600</v>
      </c>
      <c r="E1386" s="152">
        <v>600</v>
      </c>
      <c r="F1386" s="152"/>
      <c r="G1386" s="152"/>
      <c r="H1386" s="152">
        <f t="shared" si="75"/>
        <v>0</v>
      </c>
      <c r="I1386" s="152"/>
      <c r="J1386" s="152"/>
      <c r="K1386" s="152"/>
      <c r="L1386" s="152"/>
      <c r="M1386" s="152"/>
    </row>
    <row r="1387" ht="15" hidden="1" outlineLevel="3" spans="1:13">
      <c r="A1387" s="157"/>
      <c r="B1387" s="151" t="s">
        <v>3019</v>
      </c>
      <c r="C1387" s="152">
        <f t="shared" si="74"/>
        <v>1000</v>
      </c>
      <c r="D1387" s="152">
        <v>1000</v>
      </c>
      <c r="E1387" s="152">
        <v>1000</v>
      </c>
      <c r="F1387" s="152"/>
      <c r="G1387" s="152"/>
      <c r="H1387" s="152">
        <f t="shared" si="75"/>
        <v>0</v>
      </c>
      <c r="I1387" s="152"/>
      <c r="J1387" s="152"/>
      <c r="K1387" s="152"/>
      <c r="L1387" s="152"/>
      <c r="M1387" s="152"/>
    </row>
    <row r="1388" ht="15" hidden="1" outlineLevel="3" spans="1:13">
      <c r="A1388" s="157"/>
      <c r="B1388" s="151" t="s">
        <v>3020</v>
      </c>
      <c r="C1388" s="152">
        <f t="shared" si="74"/>
        <v>185.5</v>
      </c>
      <c r="D1388" s="152">
        <v>185.5</v>
      </c>
      <c r="E1388" s="152">
        <v>185.5</v>
      </c>
      <c r="F1388" s="152"/>
      <c r="G1388" s="152"/>
      <c r="H1388" s="152">
        <f t="shared" si="75"/>
        <v>0</v>
      </c>
      <c r="I1388" s="152"/>
      <c r="J1388" s="152"/>
      <c r="K1388" s="152"/>
      <c r="L1388" s="152"/>
      <c r="M1388" s="152"/>
    </row>
    <row r="1389" ht="15" hidden="1" outlineLevel="3" spans="1:13">
      <c r="A1389" s="157"/>
      <c r="B1389" s="151" t="s">
        <v>3021</v>
      </c>
      <c r="C1389" s="152">
        <f t="shared" si="74"/>
        <v>1100</v>
      </c>
      <c r="D1389" s="152">
        <v>1100</v>
      </c>
      <c r="E1389" s="152">
        <v>1100</v>
      </c>
      <c r="F1389" s="152"/>
      <c r="G1389" s="152"/>
      <c r="H1389" s="152">
        <f t="shared" si="75"/>
        <v>0</v>
      </c>
      <c r="I1389" s="152"/>
      <c r="J1389" s="152"/>
      <c r="K1389" s="152"/>
      <c r="L1389" s="152"/>
      <c r="M1389" s="152"/>
    </row>
    <row r="1390" ht="15" hidden="1" outlineLevel="3" spans="1:13">
      <c r="A1390" s="157"/>
      <c r="B1390" s="151" t="s">
        <v>3022</v>
      </c>
      <c r="C1390" s="152">
        <f t="shared" si="74"/>
        <v>1626.07</v>
      </c>
      <c r="D1390" s="152">
        <v>1626.07</v>
      </c>
      <c r="E1390" s="152">
        <v>1626.07</v>
      </c>
      <c r="F1390" s="152"/>
      <c r="G1390" s="152"/>
      <c r="H1390" s="152">
        <f t="shared" si="75"/>
        <v>0</v>
      </c>
      <c r="I1390" s="152"/>
      <c r="J1390" s="152"/>
      <c r="K1390" s="152"/>
      <c r="L1390" s="152"/>
      <c r="M1390" s="152"/>
    </row>
    <row r="1391" ht="15" hidden="1" outlineLevel="3" spans="1:13">
      <c r="A1391" s="157"/>
      <c r="B1391" s="151" t="s">
        <v>3023</v>
      </c>
      <c r="C1391" s="152">
        <f t="shared" si="74"/>
        <v>1360</v>
      </c>
      <c r="D1391" s="152">
        <v>1360</v>
      </c>
      <c r="E1391" s="152">
        <v>1360</v>
      </c>
      <c r="F1391" s="152"/>
      <c r="G1391" s="152"/>
      <c r="H1391" s="152">
        <f t="shared" si="75"/>
        <v>0</v>
      </c>
      <c r="I1391" s="152"/>
      <c r="J1391" s="152"/>
      <c r="K1391" s="152"/>
      <c r="L1391" s="152"/>
      <c r="M1391" s="152"/>
    </row>
    <row r="1392" ht="15" hidden="1" outlineLevel="3" spans="1:13">
      <c r="A1392" s="157"/>
      <c r="B1392" s="151" t="s">
        <v>3024</v>
      </c>
      <c r="C1392" s="152">
        <f t="shared" si="74"/>
        <v>750</v>
      </c>
      <c r="D1392" s="152">
        <v>750</v>
      </c>
      <c r="E1392" s="152">
        <v>750</v>
      </c>
      <c r="F1392" s="152"/>
      <c r="G1392" s="152"/>
      <c r="H1392" s="152">
        <f t="shared" si="75"/>
        <v>0</v>
      </c>
      <c r="I1392" s="152"/>
      <c r="J1392" s="152"/>
      <c r="K1392" s="152"/>
      <c r="L1392" s="152"/>
      <c r="M1392" s="152"/>
    </row>
    <row r="1393" ht="15" hidden="1" outlineLevel="3" spans="1:13">
      <c r="A1393" s="157"/>
      <c r="B1393" s="151" t="s">
        <v>3025</v>
      </c>
      <c r="C1393" s="152">
        <f t="shared" si="74"/>
        <v>913</v>
      </c>
      <c r="D1393" s="152">
        <v>913</v>
      </c>
      <c r="E1393" s="152">
        <v>913</v>
      </c>
      <c r="F1393" s="152"/>
      <c r="G1393" s="152"/>
      <c r="H1393" s="152">
        <f t="shared" si="75"/>
        <v>0</v>
      </c>
      <c r="I1393" s="152"/>
      <c r="J1393" s="152"/>
      <c r="K1393" s="152"/>
      <c r="L1393" s="152"/>
      <c r="M1393" s="152"/>
    </row>
    <row r="1394" ht="15" hidden="1" outlineLevel="3" spans="1:13">
      <c r="A1394" s="157"/>
      <c r="B1394" s="151" t="s">
        <v>3026</v>
      </c>
      <c r="C1394" s="152">
        <f t="shared" si="74"/>
        <v>200</v>
      </c>
      <c r="D1394" s="152">
        <v>200</v>
      </c>
      <c r="E1394" s="152">
        <v>200</v>
      </c>
      <c r="F1394" s="152"/>
      <c r="G1394" s="152"/>
      <c r="H1394" s="152">
        <f t="shared" si="75"/>
        <v>0</v>
      </c>
      <c r="I1394" s="152"/>
      <c r="J1394" s="152"/>
      <c r="K1394" s="152"/>
      <c r="L1394" s="152"/>
      <c r="M1394" s="152"/>
    </row>
    <row r="1395" ht="15" hidden="1" outlineLevel="3" spans="1:13">
      <c r="A1395" s="157"/>
      <c r="B1395" s="151" t="s">
        <v>3014</v>
      </c>
      <c r="C1395" s="152">
        <f t="shared" si="74"/>
        <v>3.5</v>
      </c>
      <c r="D1395" s="152">
        <v>3.5</v>
      </c>
      <c r="E1395" s="152">
        <v>3.5</v>
      </c>
      <c r="F1395" s="152"/>
      <c r="G1395" s="152"/>
      <c r="H1395" s="152">
        <f t="shared" si="75"/>
        <v>0</v>
      </c>
      <c r="I1395" s="152"/>
      <c r="J1395" s="152"/>
      <c r="K1395" s="152"/>
      <c r="L1395" s="152"/>
      <c r="M1395" s="152"/>
    </row>
    <row r="1396" ht="15" hidden="1" outlineLevel="3" spans="1:13">
      <c r="A1396" s="157"/>
      <c r="B1396" s="151" t="s">
        <v>3027</v>
      </c>
      <c r="C1396" s="152">
        <f t="shared" si="74"/>
        <v>350</v>
      </c>
      <c r="D1396" s="152">
        <v>350</v>
      </c>
      <c r="E1396" s="152">
        <v>350</v>
      </c>
      <c r="F1396" s="152"/>
      <c r="G1396" s="152"/>
      <c r="H1396" s="152">
        <f t="shared" si="75"/>
        <v>0</v>
      </c>
      <c r="I1396" s="152"/>
      <c r="J1396" s="152"/>
      <c r="K1396" s="152"/>
      <c r="L1396" s="152"/>
      <c r="M1396" s="152"/>
    </row>
    <row r="1397" ht="15" hidden="1" outlineLevel="3" spans="1:13">
      <c r="A1397" s="157"/>
      <c r="B1397" s="151" t="s">
        <v>2926</v>
      </c>
      <c r="C1397" s="152">
        <f t="shared" si="74"/>
        <v>1000</v>
      </c>
      <c r="D1397" s="152">
        <v>1000</v>
      </c>
      <c r="E1397" s="152">
        <v>1000</v>
      </c>
      <c r="F1397" s="152"/>
      <c r="G1397" s="152"/>
      <c r="H1397" s="152">
        <f t="shared" si="75"/>
        <v>0</v>
      </c>
      <c r="I1397" s="152"/>
      <c r="J1397" s="152"/>
      <c r="K1397" s="152"/>
      <c r="L1397" s="152"/>
      <c r="M1397" s="152"/>
    </row>
    <row r="1398" ht="15" hidden="1" outlineLevel="3" spans="1:13">
      <c r="A1398" s="157"/>
      <c r="B1398" s="151" t="s">
        <v>3028</v>
      </c>
      <c r="C1398" s="152">
        <f t="shared" si="74"/>
        <v>398</v>
      </c>
      <c r="D1398" s="152">
        <v>398</v>
      </c>
      <c r="E1398" s="152">
        <v>398</v>
      </c>
      <c r="F1398" s="152"/>
      <c r="G1398" s="152"/>
      <c r="H1398" s="152">
        <f t="shared" si="75"/>
        <v>0</v>
      </c>
      <c r="I1398" s="152"/>
      <c r="J1398" s="152"/>
      <c r="K1398" s="152"/>
      <c r="L1398" s="152"/>
      <c r="M1398" s="152"/>
    </row>
    <row r="1399" ht="15" hidden="1" outlineLevel="3" spans="1:13">
      <c r="A1399" s="157"/>
      <c r="B1399" s="151" t="s">
        <v>2930</v>
      </c>
      <c r="C1399" s="152">
        <f t="shared" si="74"/>
        <v>300</v>
      </c>
      <c r="D1399" s="152">
        <v>300</v>
      </c>
      <c r="E1399" s="152">
        <v>300</v>
      </c>
      <c r="F1399" s="152"/>
      <c r="G1399" s="152"/>
      <c r="H1399" s="152">
        <f t="shared" si="75"/>
        <v>0</v>
      </c>
      <c r="I1399" s="152"/>
      <c r="J1399" s="152"/>
      <c r="K1399" s="152"/>
      <c r="L1399" s="152"/>
      <c r="M1399" s="152"/>
    </row>
    <row r="1400" ht="15" hidden="1" outlineLevel="3" spans="1:13">
      <c r="A1400" s="157"/>
      <c r="B1400" s="151" t="s">
        <v>2931</v>
      </c>
      <c r="C1400" s="152">
        <f t="shared" si="74"/>
        <v>150</v>
      </c>
      <c r="D1400" s="152">
        <v>150</v>
      </c>
      <c r="E1400" s="152">
        <v>150</v>
      </c>
      <c r="F1400" s="152"/>
      <c r="G1400" s="152"/>
      <c r="H1400" s="152">
        <f t="shared" si="75"/>
        <v>0</v>
      </c>
      <c r="I1400" s="152"/>
      <c r="J1400" s="152"/>
      <c r="K1400" s="152"/>
      <c r="L1400" s="152"/>
      <c r="M1400" s="152"/>
    </row>
    <row r="1401" ht="15" hidden="1" outlineLevel="3" spans="1:13">
      <c r="A1401" s="157"/>
      <c r="B1401" s="151" t="s">
        <v>3029</v>
      </c>
      <c r="C1401" s="152">
        <f t="shared" si="74"/>
        <v>200</v>
      </c>
      <c r="D1401" s="152">
        <v>200</v>
      </c>
      <c r="E1401" s="152">
        <v>200</v>
      </c>
      <c r="F1401" s="152"/>
      <c r="G1401" s="152"/>
      <c r="H1401" s="152">
        <f t="shared" si="75"/>
        <v>0</v>
      </c>
      <c r="I1401" s="152"/>
      <c r="J1401" s="152"/>
      <c r="K1401" s="152"/>
      <c r="L1401" s="152"/>
      <c r="M1401" s="152"/>
    </row>
    <row r="1402" ht="15" hidden="1" outlineLevel="3" spans="1:13">
      <c r="A1402" s="157"/>
      <c r="B1402" s="151" t="s">
        <v>3030</v>
      </c>
      <c r="C1402" s="152">
        <f t="shared" si="74"/>
        <v>150</v>
      </c>
      <c r="D1402" s="152">
        <v>150</v>
      </c>
      <c r="E1402" s="152">
        <v>150</v>
      </c>
      <c r="F1402" s="152"/>
      <c r="G1402" s="152"/>
      <c r="H1402" s="152">
        <f t="shared" si="75"/>
        <v>0</v>
      </c>
      <c r="I1402" s="152"/>
      <c r="J1402" s="152"/>
      <c r="K1402" s="152"/>
      <c r="L1402" s="152"/>
      <c r="M1402" s="152"/>
    </row>
    <row r="1403" ht="15" hidden="1" outlineLevel="3" spans="1:13">
      <c r="A1403" s="157"/>
      <c r="B1403" s="151" t="s">
        <v>2819</v>
      </c>
      <c r="C1403" s="152">
        <f t="shared" si="74"/>
        <v>5</v>
      </c>
      <c r="D1403" s="152">
        <v>5</v>
      </c>
      <c r="E1403" s="152">
        <v>5</v>
      </c>
      <c r="F1403" s="152"/>
      <c r="G1403" s="152"/>
      <c r="H1403" s="152">
        <f t="shared" si="75"/>
        <v>0</v>
      </c>
      <c r="I1403" s="152"/>
      <c r="J1403" s="152"/>
      <c r="K1403" s="152"/>
      <c r="L1403" s="152"/>
      <c r="M1403" s="152"/>
    </row>
    <row r="1404" ht="15" hidden="1" outlineLevel="3" spans="1:13">
      <c r="A1404" s="157"/>
      <c r="B1404" s="151" t="s">
        <v>2725</v>
      </c>
      <c r="C1404" s="152">
        <f t="shared" si="74"/>
        <v>200</v>
      </c>
      <c r="D1404" s="152">
        <v>200</v>
      </c>
      <c r="E1404" s="152">
        <v>200</v>
      </c>
      <c r="F1404" s="152"/>
      <c r="G1404" s="152"/>
      <c r="H1404" s="152">
        <f t="shared" si="75"/>
        <v>0</v>
      </c>
      <c r="I1404" s="152"/>
      <c r="J1404" s="152"/>
      <c r="K1404" s="152"/>
      <c r="L1404" s="152"/>
      <c r="M1404" s="152"/>
    </row>
    <row r="1405" ht="15" hidden="1" outlineLevel="3" spans="1:13">
      <c r="A1405" s="157"/>
      <c r="B1405" s="151" t="s">
        <v>3031</v>
      </c>
      <c r="C1405" s="152">
        <f t="shared" si="74"/>
        <v>230</v>
      </c>
      <c r="D1405" s="152">
        <v>230</v>
      </c>
      <c r="E1405" s="152">
        <v>230</v>
      </c>
      <c r="F1405" s="152"/>
      <c r="G1405" s="152"/>
      <c r="H1405" s="152">
        <f t="shared" si="75"/>
        <v>0</v>
      </c>
      <c r="I1405" s="152"/>
      <c r="J1405" s="152"/>
      <c r="K1405" s="152"/>
      <c r="L1405" s="152"/>
      <c r="M1405" s="152"/>
    </row>
    <row r="1406" ht="15" hidden="1" outlineLevel="3" spans="1:13">
      <c r="A1406" s="157"/>
      <c r="B1406" s="151" t="s">
        <v>2900</v>
      </c>
      <c r="C1406" s="152">
        <f t="shared" si="74"/>
        <v>7.5</v>
      </c>
      <c r="D1406" s="152">
        <v>7.5</v>
      </c>
      <c r="E1406" s="152">
        <v>7.5</v>
      </c>
      <c r="F1406" s="152"/>
      <c r="G1406" s="152"/>
      <c r="H1406" s="152">
        <f t="shared" si="75"/>
        <v>0</v>
      </c>
      <c r="I1406" s="152"/>
      <c r="J1406" s="152"/>
      <c r="K1406" s="152"/>
      <c r="L1406" s="152"/>
      <c r="M1406" s="152"/>
    </row>
    <row r="1407" ht="15" hidden="1" outlineLevel="3" spans="1:13">
      <c r="A1407" s="157"/>
      <c r="B1407" s="151" t="s">
        <v>3032</v>
      </c>
      <c r="C1407" s="152">
        <f t="shared" si="74"/>
        <v>600</v>
      </c>
      <c r="D1407" s="152">
        <v>600</v>
      </c>
      <c r="E1407" s="152">
        <v>600</v>
      </c>
      <c r="F1407" s="152"/>
      <c r="G1407" s="152"/>
      <c r="H1407" s="152">
        <f t="shared" si="75"/>
        <v>0</v>
      </c>
      <c r="I1407" s="152"/>
      <c r="J1407" s="152"/>
      <c r="K1407" s="152"/>
      <c r="L1407" s="152"/>
      <c r="M1407" s="152"/>
    </row>
    <row r="1408" ht="15" hidden="1" outlineLevel="3" spans="1:13">
      <c r="A1408" s="157"/>
      <c r="B1408" s="151" t="s">
        <v>3033</v>
      </c>
      <c r="C1408" s="152">
        <f t="shared" si="74"/>
        <v>3720</v>
      </c>
      <c r="D1408" s="152">
        <v>3720</v>
      </c>
      <c r="E1408" s="152">
        <v>3720</v>
      </c>
      <c r="F1408" s="152"/>
      <c r="G1408" s="152"/>
      <c r="H1408" s="152">
        <f t="shared" si="75"/>
        <v>0</v>
      </c>
      <c r="I1408" s="152"/>
      <c r="J1408" s="152"/>
      <c r="K1408" s="152"/>
      <c r="L1408" s="152"/>
      <c r="M1408" s="152"/>
    </row>
    <row r="1409" ht="15" hidden="1" outlineLevel="3" spans="1:13">
      <c r="A1409" s="157"/>
      <c r="B1409" s="151" t="s">
        <v>3034</v>
      </c>
      <c r="C1409" s="152">
        <f t="shared" si="74"/>
        <v>106</v>
      </c>
      <c r="D1409" s="152">
        <v>106</v>
      </c>
      <c r="E1409" s="152">
        <v>106</v>
      </c>
      <c r="F1409" s="152"/>
      <c r="G1409" s="152"/>
      <c r="H1409" s="152">
        <f t="shared" si="75"/>
        <v>0</v>
      </c>
      <c r="I1409" s="152"/>
      <c r="J1409" s="152"/>
      <c r="K1409" s="152"/>
      <c r="L1409" s="152"/>
      <c r="M1409" s="152"/>
    </row>
    <row r="1410" ht="15" hidden="1" outlineLevel="3" spans="1:13">
      <c r="A1410" s="157"/>
      <c r="B1410" s="151" t="s">
        <v>3035</v>
      </c>
      <c r="C1410" s="152">
        <f t="shared" si="74"/>
        <v>9200</v>
      </c>
      <c r="D1410" s="152">
        <v>9200</v>
      </c>
      <c r="E1410" s="152">
        <v>9200</v>
      </c>
      <c r="F1410" s="152"/>
      <c r="G1410" s="152"/>
      <c r="H1410" s="152">
        <f t="shared" si="75"/>
        <v>0</v>
      </c>
      <c r="I1410" s="152"/>
      <c r="J1410" s="152"/>
      <c r="K1410" s="152"/>
      <c r="L1410" s="152"/>
      <c r="M1410" s="152"/>
    </row>
    <row r="1411" ht="15" hidden="1" outlineLevel="3" spans="1:13">
      <c r="A1411" s="157"/>
      <c r="B1411" s="151" t="s">
        <v>3036</v>
      </c>
      <c r="C1411" s="152">
        <f t="shared" si="74"/>
        <v>253</v>
      </c>
      <c r="D1411" s="152">
        <v>253</v>
      </c>
      <c r="E1411" s="152">
        <v>253</v>
      </c>
      <c r="F1411" s="152"/>
      <c r="G1411" s="152"/>
      <c r="H1411" s="152">
        <f t="shared" si="75"/>
        <v>0</v>
      </c>
      <c r="I1411" s="152"/>
      <c r="J1411" s="152"/>
      <c r="K1411" s="152"/>
      <c r="L1411" s="152"/>
      <c r="M1411" s="152"/>
    </row>
    <row r="1412" ht="15" hidden="1" outlineLevel="3" spans="1:13">
      <c r="A1412" s="157"/>
      <c r="B1412" s="151" t="s">
        <v>3037</v>
      </c>
      <c r="C1412" s="152">
        <f t="shared" si="74"/>
        <v>9416.7</v>
      </c>
      <c r="D1412" s="152">
        <v>9416.7</v>
      </c>
      <c r="E1412" s="152">
        <v>9416.7</v>
      </c>
      <c r="F1412" s="152"/>
      <c r="G1412" s="152"/>
      <c r="H1412" s="152">
        <f t="shared" si="75"/>
        <v>0</v>
      </c>
      <c r="I1412" s="152"/>
      <c r="J1412" s="152"/>
      <c r="K1412" s="152"/>
      <c r="L1412" s="152"/>
      <c r="M1412" s="152"/>
    </row>
    <row r="1413" ht="15" hidden="1" outlineLevel="3" spans="1:13">
      <c r="A1413" s="157"/>
      <c r="B1413" s="151" t="s">
        <v>3038</v>
      </c>
      <c r="C1413" s="152">
        <f t="shared" si="74"/>
        <v>400</v>
      </c>
      <c r="D1413" s="152">
        <v>400</v>
      </c>
      <c r="E1413" s="152">
        <v>400</v>
      </c>
      <c r="F1413" s="152"/>
      <c r="G1413" s="152"/>
      <c r="H1413" s="152">
        <f t="shared" si="75"/>
        <v>0</v>
      </c>
      <c r="I1413" s="152"/>
      <c r="J1413" s="152"/>
      <c r="K1413" s="152"/>
      <c r="L1413" s="152"/>
      <c r="M1413" s="152"/>
    </row>
    <row r="1414" ht="15" hidden="1" outlineLevel="3" spans="1:13">
      <c r="A1414" s="157"/>
      <c r="B1414" s="151" t="s">
        <v>3039</v>
      </c>
      <c r="C1414" s="152">
        <f t="shared" si="74"/>
        <v>50</v>
      </c>
      <c r="D1414" s="152">
        <v>50</v>
      </c>
      <c r="E1414" s="152">
        <v>50</v>
      </c>
      <c r="F1414" s="152"/>
      <c r="G1414" s="152"/>
      <c r="H1414" s="152">
        <f t="shared" si="75"/>
        <v>0</v>
      </c>
      <c r="I1414" s="152"/>
      <c r="J1414" s="152"/>
      <c r="K1414" s="152"/>
      <c r="L1414" s="152"/>
      <c r="M1414" s="152"/>
    </row>
    <row r="1415" ht="15" hidden="1" outlineLevel="2" spans="1:13">
      <c r="A1415" s="143" t="s">
        <v>1731</v>
      </c>
      <c r="B1415" s="149" t="s">
        <v>3040</v>
      </c>
      <c r="C1415" s="150">
        <f t="shared" si="74"/>
        <v>16</v>
      </c>
      <c r="D1415" s="150">
        <v>16</v>
      </c>
      <c r="E1415" s="150">
        <v>16</v>
      </c>
      <c r="F1415" s="150"/>
      <c r="G1415" s="150"/>
      <c r="H1415" s="150">
        <f t="shared" si="75"/>
        <v>0</v>
      </c>
      <c r="I1415" s="150"/>
      <c r="J1415" s="150"/>
      <c r="K1415" s="150"/>
      <c r="L1415" s="150"/>
      <c r="M1415" s="150"/>
    </row>
    <row r="1416" ht="15" hidden="1" outlineLevel="3" spans="1:13">
      <c r="A1416" s="157"/>
      <c r="B1416" s="151" t="s">
        <v>2578</v>
      </c>
      <c r="C1416" s="152">
        <f t="shared" si="74"/>
        <v>12.5</v>
      </c>
      <c r="D1416" s="152">
        <v>12.5</v>
      </c>
      <c r="E1416" s="152">
        <v>12.5</v>
      </c>
      <c r="F1416" s="152"/>
      <c r="G1416" s="152"/>
      <c r="H1416" s="152">
        <f t="shared" si="75"/>
        <v>0</v>
      </c>
      <c r="I1416" s="152"/>
      <c r="J1416" s="152"/>
      <c r="K1416" s="152"/>
      <c r="L1416" s="152"/>
      <c r="M1416" s="152"/>
    </row>
    <row r="1417" ht="15" hidden="1" outlineLevel="3" spans="1:13">
      <c r="A1417" s="157"/>
      <c r="B1417" s="151" t="s">
        <v>2577</v>
      </c>
      <c r="C1417" s="152">
        <f t="shared" si="74"/>
        <v>3.5</v>
      </c>
      <c r="D1417" s="152">
        <v>3.5</v>
      </c>
      <c r="E1417" s="152">
        <v>3.5</v>
      </c>
      <c r="F1417" s="152"/>
      <c r="G1417" s="152"/>
      <c r="H1417" s="152">
        <f t="shared" si="75"/>
        <v>0</v>
      </c>
      <c r="I1417" s="152"/>
      <c r="J1417" s="152"/>
      <c r="K1417" s="152"/>
      <c r="L1417" s="152"/>
      <c r="M1417" s="152"/>
    </row>
    <row r="1418" s="132" customFormat="1" ht="17.45" hidden="1" customHeight="1" outlineLevel="1" spans="1:13">
      <c r="A1418" s="143"/>
      <c r="B1418" s="149" t="s">
        <v>3041</v>
      </c>
      <c r="C1418" s="150">
        <f t="shared" ref="C1418:M1418" si="76">SUMIF($A$6:$A$1998,"820???",C6:C1998)</f>
        <v>627.33</v>
      </c>
      <c r="D1418" s="150">
        <f t="shared" si="76"/>
        <v>627.33</v>
      </c>
      <c r="E1418" s="150">
        <f t="shared" si="76"/>
        <v>327.33</v>
      </c>
      <c r="F1418" s="150">
        <f t="shared" si="76"/>
        <v>300</v>
      </c>
      <c r="G1418" s="150">
        <f t="shared" si="76"/>
        <v>0</v>
      </c>
      <c r="H1418" s="150">
        <f t="shared" si="76"/>
        <v>0</v>
      </c>
      <c r="I1418" s="150">
        <f t="shared" si="76"/>
        <v>0</v>
      </c>
      <c r="J1418" s="150">
        <f t="shared" si="76"/>
        <v>0</v>
      </c>
      <c r="K1418" s="150">
        <f t="shared" si="76"/>
        <v>0</v>
      </c>
      <c r="L1418" s="150">
        <f t="shared" si="76"/>
        <v>0</v>
      </c>
      <c r="M1418" s="150">
        <f t="shared" si="76"/>
        <v>0</v>
      </c>
    </row>
    <row r="1419" ht="15" hidden="1" outlineLevel="2" spans="1:13">
      <c r="A1419" s="143" t="s">
        <v>1751</v>
      </c>
      <c r="B1419" s="149" t="s">
        <v>3042</v>
      </c>
      <c r="C1419" s="150">
        <f t="shared" si="74"/>
        <v>603.23</v>
      </c>
      <c r="D1419" s="150">
        <v>603.23</v>
      </c>
      <c r="E1419" s="150">
        <v>303.23</v>
      </c>
      <c r="F1419" s="150">
        <v>300</v>
      </c>
      <c r="G1419" s="150"/>
      <c r="H1419" s="150">
        <f t="shared" si="75"/>
        <v>0</v>
      </c>
      <c r="I1419" s="150"/>
      <c r="J1419" s="150"/>
      <c r="K1419" s="150"/>
      <c r="L1419" s="150"/>
      <c r="M1419" s="150"/>
    </row>
    <row r="1420" ht="15" hidden="1" outlineLevel="3" spans="1:13">
      <c r="A1420" s="157"/>
      <c r="B1420" s="151" t="s">
        <v>3043</v>
      </c>
      <c r="C1420" s="152">
        <f t="shared" si="74"/>
        <v>110</v>
      </c>
      <c r="D1420" s="152">
        <v>110</v>
      </c>
      <c r="E1420" s="152">
        <v>110</v>
      </c>
      <c r="F1420" s="152"/>
      <c r="G1420" s="152"/>
      <c r="H1420" s="152">
        <f t="shared" si="75"/>
        <v>0</v>
      </c>
      <c r="I1420" s="152"/>
      <c r="J1420" s="152"/>
      <c r="K1420" s="152"/>
      <c r="L1420" s="152"/>
      <c r="M1420" s="152"/>
    </row>
    <row r="1421" ht="15" hidden="1" outlineLevel="3" spans="1:13">
      <c r="A1421" s="157"/>
      <c r="B1421" s="151" t="s">
        <v>3044</v>
      </c>
      <c r="C1421" s="152">
        <f t="shared" si="74"/>
        <v>260</v>
      </c>
      <c r="D1421" s="152">
        <v>260</v>
      </c>
      <c r="E1421" s="152"/>
      <c r="F1421" s="152">
        <v>260</v>
      </c>
      <c r="G1421" s="152"/>
      <c r="H1421" s="152">
        <f t="shared" si="75"/>
        <v>0</v>
      </c>
      <c r="I1421" s="152"/>
      <c r="J1421" s="152"/>
      <c r="K1421" s="152"/>
      <c r="L1421" s="152"/>
      <c r="M1421" s="152"/>
    </row>
    <row r="1422" ht="15" hidden="1" outlineLevel="3" spans="1:13">
      <c r="A1422" s="157"/>
      <c r="B1422" s="151" t="s">
        <v>3045</v>
      </c>
      <c r="C1422" s="152">
        <f t="shared" si="74"/>
        <v>50</v>
      </c>
      <c r="D1422" s="152">
        <v>50</v>
      </c>
      <c r="E1422" s="152">
        <v>10</v>
      </c>
      <c r="F1422" s="152">
        <v>40</v>
      </c>
      <c r="G1422" s="152"/>
      <c r="H1422" s="152">
        <f t="shared" si="75"/>
        <v>0</v>
      </c>
      <c r="I1422" s="152"/>
      <c r="J1422" s="152"/>
      <c r="K1422" s="152"/>
      <c r="L1422" s="152"/>
      <c r="M1422" s="152"/>
    </row>
    <row r="1423" ht="15" hidden="1" outlineLevel="3" spans="1:13">
      <c r="A1423" s="157"/>
      <c r="B1423" s="151" t="s">
        <v>3046</v>
      </c>
      <c r="C1423" s="152">
        <f t="shared" si="74"/>
        <v>35</v>
      </c>
      <c r="D1423" s="152">
        <v>35</v>
      </c>
      <c r="E1423" s="152">
        <v>35</v>
      </c>
      <c r="F1423" s="152"/>
      <c r="G1423" s="152"/>
      <c r="H1423" s="152">
        <f t="shared" si="75"/>
        <v>0</v>
      </c>
      <c r="I1423" s="152"/>
      <c r="J1423" s="152"/>
      <c r="K1423" s="152"/>
      <c r="L1423" s="152"/>
      <c r="M1423" s="152"/>
    </row>
    <row r="1424" ht="15" hidden="1" outlineLevel="3" spans="1:13">
      <c r="A1424" s="157"/>
      <c r="B1424" s="151" t="s">
        <v>3047</v>
      </c>
      <c r="C1424" s="152">
        <f t="shared" si="74"/>
        <v>27.7</v>
      </c>
      <c r="D1424" s="152">
        <v>27.7</v>
      </c>
      <c r="E1424" s="152">
        <v>27.7</v>
      </c>
      <c r="F1424" s="152"/>
      <c r="G1424" s="152"/>
      <c r="H1424" s="152">
        <f t="shared" si="75"/>
        <v>0</v>
      </c>
      <c r="I1424" s="152"/>
      <c r="J1424" s="152"/>
      <c r="K1424" s="152"/>
      <c r="L1424" s="152"/>
      <c r="M1424" s="152"/>
    </row>
    <row r="1425" ht="15" hidden="1" outlineLevel="3" spans="1:13">
      <c r="A1425" s="157"/>
      <c r="B1425" s="151" t="s">
        <v>3048</v>
      </c>
      <c r="C1425" s="152">
        <f t="shared" si="74"/>
        <v>80</v>
      </c>
      <c r="D1425" s="152">
        <v>80</v>
      </c>
      <c r="E1425" s="152">
        <v>80</v>
      </c>
      <c r="F1425" s="152"/>
      <c r="G1425" s="152"/>
      <c r="H1425" s="152">
        <f t="shared" si="75"/>
        <v>0</v>
      </c>
      <c r="I1425" s="152"/>
      <c r="J1425" s="152"/>
      <c r="K1425" s="152"/>
      <c r="L1425" s="152"/>
      <c r="M1425" s="152"/>
    </row>
    <row r="1426" ht="15" hidden="1" outlineLevel="3" spans="1:13">
      <c r="A1426" s="157"/>
      <c r="B1426" s="151" t="s">
        <v>3049</v>
      </c>
      <c r="C1426" s="152">
        <f t="shared" si="74"/>
        <v>40.53</v>
      </c>
      <c r="D1426" s="152">
        <v>40.53</v>
      </c>
      <c r="E1426" s="152">
        <v>40.53</v>
      </c>
      <c r="F1426" s="152"/>
      <c r="G1426" s="152"/>
      <c r="H1426" s="152">
        <f t="shared" si="75"/>
        <v>0</v>
      </c>
      <c r="I1426" s="152"/>
      <c r="J1426" s="152"/>
      <c r="K1426" s="152"/>
      <c r="L1426" s="152"/>
      <c r="M1426" s="152"/>
    </row>
    <row r="1427" ht="15" hidden="1" outlineLevel="2" spans="1:13">
      <c r="A1427" s="143" t="s">
        <v>1753</v>
      </c>
      <c r="B1427" s="149" t="s">
        <v>3050</v>
      </c>
      <c r="C1427" s="150">
        <f t="shared" si="74"/>
        <v>24.1</v>
      </c>
      <c r="D1427" s="150">
        <v>24.1</v>
      </c>
      <c r="E1427" s="150">
        <v>24.1</v>
      </c>
      <c r="F1427" s="150"/>
      <c r="G1427" s="150"/>
      <c r="H1427" s="150">
        <f t="shared" si="75"/>
        <v>0</v>
      </c>
      <c r="I1427" s="150"/>
      <c r="J1427" s="150"/>
      <c r="K1427" s="150"/>
      <c r="L1427" s="150"/>
      <c r="M1427" s="150"/>
    </row>
    <row r="1428" ht="15" hidden="1" outlineLevel="3" spans="1:13">
      <c r="A1428" s="157"/>
      <c r="B1428" s="151" t="s">
        <v>2836</v>
      </c>
      <c r="C1428" s="152">
        <f t="shared" si="74"/>
        <v>17.6</v>
      </c>
      <c r="D1428" s="152">
        <v>17.6</v>
      </c>
      <c r="E1428" s="152">
        <v>17.6</v>
      </c>
      <c r="F1428" s="152"/>
      <c r="G1428" s="152"/>
      <c r="H1428" s="152">
        <f t="shared" si="75"/>
        <v>0</v>
      </c>
      <c r="I1428" s="152"/>
      <c r="J1428" s="152"/>
      <c r="K1428" s="152"/>
      <c r="L1428" s="152"/>
      <c r="M1428" s="152"/>
    </row>
    <row r="1429" ht="15" hidden="1" outlineLevel="3" spans="1:13">
      <c r="A1429" s="157"/>
      <c r="B1429" s="151" t="s">
        <v>2577</v>
      </c>
      <c r="C1429" s="152">
        <f t="shared" si="74"/>
        <v>6.5</v>
      </c>
      <c r="D1429" s="152">
        <v>6.5</v>
      </c>
      <c r="E1429" s="152">
        <v>6.5</v>
      </c>
      <c r="F1429" s="152"/>
      <c r="G1429" s="152"/>
      <c r="H1429" s="152">
        <f t="shared" si="75"/>
        <v>0</v>
      </c>
      <c r="I1429" s="152"/>
      <c r="J1429" s="152"/>
      <c r="K1429" s="152"/>
      <c r="L1429" s="152"/>
      <c r="M1429" s="152"/>
    </row>
    <row r="1430" s="132" customFormat="1" ht="20.1" customHeight="1" spans="1:13">
      <c r="A1430" s="146" t="s">
        <v>3051</v>
      </c>
      <c r="B1430" s="144" t="s">
        <v>1761</v>
      </c>
      <c r="C1430" s="147">
        <f>SUMIF($A$6:$A$2011,"889???",C6:C2011)</f>
        <v>177086.0415</v>
      </c>
      <c r="D1430" s="147">
        <f t="shared" ref="D1430:M1430" si="77">SUMIF($A$6:$A$2011,"889???",D6:D2011)</f>
        <v>177086.0415</v>
      </c>
      <c r="E1430" s="147">
        <f t="shared" si="77"/>
        <v>176531.0415</v>
      </c>
      <c r="F1430" s="147">
        <f t="shared" si="77"/>
        <v>555</v>
      </c>
      <c r="G1430" s="147">
        <f t="shared" si="77"/>
        <v>0</v>
      </c>
      <c r="H1430" s="147">
        <f t="shared" si="77"/>
        <v>0</v>
      </c>
      <c r="I1430" s="147">
        <f t="shared" si="77"/>
        <v>0</v>
      </c>
      <c r="J1430" s="147">
        <f t="shared" si="77"/>
        <v>0</v>
      </c>
      <c r="K1430" s="147">
        <f t="shared" si="77"/>
        <v>0</v>
      </c>
      <c r="L1430" s="147">
        <f t="shared" si="77"/>
        <v>0</v>
      </c>
      <c r="M1430" s="147">
        <f t="shared" si="77"/>
        <v>0</v>
      </c>
    </row>
    <row r="1431" ht="15" outlineLevel="1" spans="1:13">
      <c r="A1431" s="143" t="s">
        <v>1762</v>
      </c>
      <c r="B1431" s="149" t="s">
        <v>1763</v>
      </c>
      <c r="C1431" s="150">
        <f t="shared" si="74"/>
        <v>50541</v>
      </c>
      <c r="D1431" s="150">
        <f>SUM(D1432:D1442)</f>
        <v>50541</v>
      </c>
      <c r="E1431" s="150">
        <f>SUM(E1432:E1442)</f>
        <v>50541</v>
      </c>
      <c r="F1431" s="150"/>
      <c r="G1431" s="150"/>
      <c r="H1431" s="150">
        <f t="shared" si="75"/>
        <v>0</v>
      </c>
      <c r="I1431" s="150"/>
      <c r="J1431" s="150"/>
      <c r="K1431" s="150"/>
      <c r="L1431" s="150"/>
      <c r="M1431" s="150"/>
    </row>
    <row r="1432" ht="15" outlineLevel="2" spans="1:13">
      <c r="A1432" s="157"/>
      <c r="B1432" s="151" t="s">
        <v>3052</v>
      </c>
      <c r="C1432" s="152">
        <f t="shared" si="74"/>
        <v>2000</v>
      </c>
      <c r="D1432" s="152">
        <v>2000</v>
      </c>
      <c r="E1432" s="152">
        <v>2000</v>
      </c>
      <c r="F1432" s="152"/>
      <c r="G1432" s="152"/>
      <c r="H1432" s="152">
        <f t="shared" si="75"/>
        <v>0</v>
      </c>
      <c r="I1432" s="152"/>
      <c r="J1432" s="152"/>
      <c r="K1432" s="152"/>
      <c r="L1432" s="152"/>
      <c r="M1432" s="152"/>
    </row>
    <row r="1433" ht="15" outlineLevel="2" spans="1:13">
      <c r="A1433" s="157"/>
      <c r="B1433" s="151" t="s">
        <v>3053</v>
      </c>
      <c r="C1433" s="152">
        <f t="shared" si="74"/>
        <v>1500</v>
      </c>
      <c r="D1433" s="152">
        <v>1500</v>
      </c>
      <c r="E1433" s="152">
        <v>1500</v>
      </c>
      <c r="F1433" s="152"/>
      <c r="G1433" s="152"/>
      <c r="H1433" s="152">
        <f t="shared" si="75"/>
        <v>0</v>
      </c>
      <c r="I1433" s="152"/>
      <c r="J1433" s="152"/>
      <c r="K1433" s="152"/>
      <c r="L1433" s="152"/>
      <c r="M1433" s="152"/>
    </row>
    <row r="1434" ht="15" outlineLevel="2" spans="1:13">
      <c r="A1434" s="157"/>
      <c r="B1434" s="151" t="s">
        <v>3054</v>
      </c>
      <c r="C1434" s="152">
        <f t="shared" si="74"/>
        <v>5000</v>
      </c>
      <c r="D1434" s="152">
        <v>5000</v>
      </c>
      <c r="E1434" s="152">
        <v>5000</v>
      </c>
      <c r="F1434" s="152"/>
      <c r="G1434" s="152"/>
      <c r="H1434" s="152">
        <f t="shared" si="75"/>
        <v>0</v>
      </c>
      <c r="I1434" s="152"/>
      <c r="J1434" s="152"/>
      <c r="K1434" s="152"/>
      <c r="L1434" s="152"/>
      <c r="M1434" s="152"/>
    </row>
    <row r="1435" ht="15" outlineLevel="2" spans="1:13">
      <c r="A1435" s="157"/>
      <c r="B1435" s="151" t="s">
        <v>3055</v>
      </c>
      <c r="C1435" s="152">
        <f t="shared" si="74"/>
        <v>500</v>
      </c>
      <c r="D1435" s="152">
        <v>500</v>
      </c>
      <c r="E1435" s="152">
        <v>500</v>
      </c>
      <c r="F1435" s="152"/>
      <c r="G1435" s="152"/>
      <c r="H1435" s="152">
        <f t="shared" si="75"/>
        <v>0</v>
      </c>
      <c r="I1435" s="152"/>
      <c r="J1435" s="152"/>
      <c r="K1435" s="152"/>
      <c r="L1435" s="152"/>
      <c r="M1435" s="152"/>
    </row>
    <row r="1436" ht="15" outlineLevel="2" spans="1:13">
      <c r="A1436" s="157"/>
      <c r="B1436" s="151" t="s">
        <v>3056</v>
      </c>
      <c r="C1436" s="152">
        <f t="shared" si="74"/>
        <v>750</v>
      </c>
      <c r="D1436" s="152">
        <v>750</v>
      </c>
      <c r="E1436" s="152">
        <v>750</v>
      </c>
      <c r="F1436" s="152"/>
      <c r="G1436" s="152"/>
      <c r="H1436" s="152">
        <f t="shared" si="75"/>
        <v>0</v>
      </c>
      <c r="I1436" s="152"/>
      <c r="J1436" s="152"/>
      <c r="K1436" s="152"/>
      <c r="L1436" s="152"/>
      <c r="M1436" s="152"/>
    </row>
    <row r="1437" ht="15" outlineLevel="2" spans="1:13">
      <c r="A1437" s="157"/>
      <c r="B1437" s="151" t="s">
        <v>2747</v>
      </c>
      <c r="C1437" s="152">
        <f t="shared" si="74"/>
        <v>3000</v>
      </c>
      <c r="D1437" s="152">
        <v>3000</v>
      </c>
      <c r="E1437" s="152">
        <v>3000</v>
      </c>
      <c r="F1437" s="152"/>
      <c r="G1437" s="152"/>
      <c r="H1437" s="152">
        <f t="shared" si="75"/>
        <v>0</v>
      </c>
      <c r="I1437" s="152"/>
      <c r="J1437" s="152"/>
      <c r="K1437" s="152"/>
      <c r="L1437" s="152"/>
      <c r="M1437" s="152"/>
    </row>
    <row r="1438" ht="15" outlineLevel="2" spans="1:13">
      <c r="A1438" s="157"/>
      <c r="B1438" s="151" t="s">
        <v>3057</v>
      </c>
      <c r="C1438" s="152">
        <f t="shared" si="74"/>
        <v>10000</v>
      </c>
      <c r="D1438" s="152">
        <v>10000</v>
      </c>
      <c r="E1438" s="152">
        <v>10000</v>
      </c>
      <c r="F1438" s="152"/>
      <c r="G1438" s="152"/>
      <c r="H1438" s="152">
        <f t="shared" si="75"/>
        <v>0</v>
      </c>
      <c r="I1438" s="152"/>
      <c r="J1438" s="152"/>
      <c r="K1438" s="152"/>
      <c r="L1438" s="152"/>
      <c r="M1438" s="152"/>
    </row>
    <row r="1439" ht="15" outlineLevel="2" spans="1:13">
      <c r="A1439" s="157"/>
      <c r="B1439" s="151" t="s">
        <v>3058</v>
      </c>
      <c r="C1439" s="152">
        <f t="shared" si="74"/>
        <v>10000</v>
      </c>
      <c r="D1439" s="152">
        <v>10000</v>
      </c>
      <c r="E1439" s="152">
        <v>10000</v>
      </c>
      <c r="F1439" s="152"/>
      <c r="G1439" s="152"/>
      <c r="H1439" s="152">
        <f t="shared" si="75"/>
        <v>0</v>
      </c>
      <c r="I1439" s="152"/>
      <c r="J1439" s="152"/>
      <c r="K1439" s="152"/>
      <c r="L1439" s="152"/>
      <c r="M1439" s="152"/>
    </row>
    <row r="1440" ht="15" outlineLevel="2" spans="1:13">
      <c r="A1440" s="157"/>
      <c r="B1440" s="151" t="s">
        <v>3059</v>
      </c>
      <c r="C1440" s="152">
        <f t="shared" si="74"/>
        <v>1760</v>
      </c>
      <c r="D1440" s="152">
        <v>1760</v>
      </c>
      <c r="E1440" s="152">
        <v>1760</v>
      </c>
      <c r="F1440" s="152"/>
      <c r="G1440" s="152"/>
      <c r="H1440" s="152">
        <f t="shared" si="75"/>
        <v>0</v>
      </c>
      <c r="I1440" s="152"/>
      <c r="J1440" s="152"/>
      <c r="K1440" s="152"/>
      <c r="L1440" s="152"/>
      <c r="M1440" s="152"/>
    </row>
    <row r="1441" ht="15" outlineLevel="2" spans="1:13">
      <c r="A1441" s="157"/>
      <c r="B1441" s="151" t="s">
        <v>3060</v>
      </c>
      <c r="C1441" s="152">
        <f t="shared" si="74"/>
        <v>15931</v>
      </c>
      <c r="D1441" s="152">
        <v>15931</v>
      </c>
      <c r="E1441" s="152">
        <v>15931</v>
      </c>
      <c r="F1441" s="152"/>
      <c r="G1441" s="152"/>
      <c r="H1441" s="152">
        <f t="shared" si="75"/>
        <v>0</v>
      </c>
      <c r="I1441" s="152"/>
      <c r="J1441" s="152"/>
      <c r="K1441" s="152"/>
      <c r="L1441" s="152"/>
      <c r="M1441" s="152"/>
    </row>
    <row r="1442" ht="15" outlineLevel="2" spans="1:13">
      <c r="A1442" s="157"/>
      <c r="B1442" s="151" t="s">
        <v>3061</v>
      </c>
      <c r="C1442" s="152">
        <f t="shared" si="74"/>
        <v>100</v>
      </c>
      <c r="D1442" s="152">
        <v>100</v>
      </c>
      <c r="E1442" s="152">
        <v>100</v>
      </c>
      <c r="F1442" s="152"/>
      <c r="G1442" s="152"/>
      <c r="H1442" s="152">
        <f t="shared" si="75"/>
        <v>0</v>
      </c>
      <c r="I1442" s="152"/>
      <c r="J1442" s="152"/>
      <c r="K1442" s="152"/>
      <c r="L1442" s="152"/>
      <c r="M1442" s="152"/>
    </row>
    <row r="1443" ht="15" outlineLevel="1" spans="1:13">
      <c r="A1443" s="143" t="s">
        <v>1764</v>
      </c>
      <c r="B1443" s="149" t="s">
        <v>1765</v>
      </c>
      <c r="C1443" s="150">
        <f t="shared" si="74"/>
        <v>215</v>
      </c>
      <c r="D1443" s="150">
        <v>215</v>
      </c>
      <c r="E1443" s="150">
        <v>215</v>
      </c>
      <c r="F1443" s="150"/>
      <c r="G1443" s="150"/>
      <c r="H1443" s="150">
        <f t="shared" si="75"/>
        <v>0</v>
      </c>
      <c r="I1443" s="150"/>
      <c r="J1443" s="150"/>
      <c r="K1443" s="150"/>
      <c r="L1443" s="150"/>
      <c r="M1443" s="150"/>
    </row>
    <row r="1444" ht="15" outlineLevel="2" spans="1:13">
      <c r="A1444" s="157"/>
      <c r="B1444" s="151" t="s">
        <v>3062</v>
      </c>
      <c r="C1444" s="152">
        <f t="shared" si="74"/>
        <v>35</v>
      </c>
      <c r="D1444" s="152">
        <v>35</v>
      </c>
      <c r="E1444" s="152">
        <v>35</v>
      </c>
      <c r="F1444" s="152"/>
      <c r="G1444" s="152"/>
      <c r="H1444" s="152">
        <f t="shared" si="75"/>
        <v>0</v>
      </c>
      <c r="I1444" s="152"/>
      <c r="J1444" s="152"/>
      <c r="K1444" s="152"/>
      <c r="L1444" s="152"/>
      <c r="M1444" s="152"/>
    </row>
    <row r="1445" ht="15" outlineLevel="2" spans="1:13">
      <c r="A1445" s="157"/>
      <c r="B1445" s="151" t="s">
        <v>3063</v>
      </c>
      <c r="C1445" s="152">
        <f t="shared" si="74"/>
        <v>180</v>
      </c>
      <c r="D1445" s="152">
        <v>180</v>
      </c>
      <c r="E1445" s="152">
        <v>180</v>
      </c>
      <c r="F1445" s="152"/>
      <c r="G1445" s="152"/>
      <c r="H1445" s="152">
        <f t="shared" si="75"/>
        <v>0</v>
      </c>
      <c r="I1445" s="152"/>
      <c r="J1445" s="152"/>
      <c r="K1445" s="152"/>
      <c r="L1445" s="152"/>
      <c r="M1445" s="152"/>
    </row>
    <row r="1446" ht="15" outlineLevel="1" spans="1:13">
      <c r="A1446" s="143" t="s">
        <v>1766</v>
      </c>
      <c r="B1446" s="149" t="s">
        <v>1767</v>
      </c>
      <c r="C1446" s="150">
        <f t="shared" si="74"/>
        <v>20663</v>
      </c>
      <c r="D1446" s="150">
        <v>20663</v>
      </c>
      <c r="E1446" s="150">
        <v>20108</v>
      </c>
      <c r="F1446" s="150">
        <v>555</v>
      </c>
      <c r="G1446" s="150"/>
      <c r="H1446" s="150">
        <f t="shared" si="75"/>
        <v>0</v>
      </c>
      <c r="I1446" s="150"/>
      <c r="J1446" s="150"/>
      <c r="K1446" s="150"/>
      <c r="L1446" s="150"/>
      <c r="M1446" s="150"/>
    </row>
    <row r="1447" ht="15" outlineLevel="2" spans="1:13">
      <c r="A1447" s="157"/>
      <c r="B1447" s="151" t="s">
        <v>3064</v>
      </c>
      <c r="C1447" s="152">
        <f>H1447+G1447+D1447</f>
        <v>300</v>
      </c>
      <c r="D1447" s="152">
        <v>300</v>
      </c>
      <c r="E1447" s="152">
        <v>300</v>
      </c>
      <c r="F1447" s="152"/>
      <c r="G1447" s="152"/>
      <c r="H1447" s="152">
        <f>SUM(I1447:M1447)</f>
        <v>0</v>
      </c>
      <c r="I1447" s="152"/>
      <c r="J1447" s="152"/>
      <c r="K1447" s="152"/>
      <c r="L1447" s="152"/>
      <c r="M1447" s="152"/>
    </row>
    <row r="1448" ht="15" outlineLevel="2" spans="1:13">
      <c r="A1448" s="157"/>
      <c r="B1448" s="151" t="s">
        <v>3065</v>
      </c>
      <c r="C1448" s="152">
        <f>H1448+G1448+D1448</f>
        <v>1100</v>
      </c>
      <c r="D1448" s="152">
        <v>1100</v>
      </c>
      <c r="E1448" s="152">
        <v>1100</v>
      </c>
      <c r="F1448" s="152"/>
      <c r="G1448" s="152"/>
      <c r="H1448" s="152">
        <f>SUM(I1448:M1448)</f>
        <v>0</v>
      </c>
      <c r="I1448" s="152"/>
      <c r="J1448" s="152"/>
      <c r="K1448" s="152"/>
      <c r="L1448" s="152"/>
      <c r="M1448" s="152"/>
    </row>
    <row r="1449" ht="15" outlineLevel="2" spans="1:13">
      <c r="A1449" s="157"/>
      <c r="B1449" s="151" t="s">
        <v>3066</v>
      </c>
      <c r="C1449" s="152">
        <f t="shared" ref="C1449:C1506" si="78">H1449+G1449+D1449</f>
        <v>13368</v>
      </c>
      <c r="D1449" s="152">
        <v>13368</v>
      </c>
      <c r="E1449" s="152">
        <v>13368</v>
      </c>
      <c r="F1449" s="152"/>
      <c r="G1449" s="152"/>
      <c r="H1449" s="152">
        <f t="shared" ref="H1449:H1508" si="79">SUM(I1449:M1449)</f>
        <v>0</v>
      </c>
      <c r="I1449" s="152"/>
      <c r="J1449" s="152"/>
      <c r="K1449" s="152"/>
      <c r="L1449" s="152"/>
      <c r="M1449" s="152"/>
    </row>
    <row r="1450" ht="15" outlineLevel="2" spans="1:13">
      <c r="A1450" s="157"/>
      <c r="B1450" s="151" t="s">
        <v>3067</v>
      </c>
      <c r="C1450" s="152">
        <f t="shared" si="78"/>
        <v>555</v>
      </c>
      <c r="D1450" s="152">
        <v>555</v>
      </c>
      <c r="E1450" s="152"/>
      <c r="F1450" s="152">
        <v>555</v>
      </c>
      <c r="G1450" s="152"/>
      <c r="H1450" s="152">
        <f t="shared" si="79"/>
        <v>0</v>
      </c>
      <c r="I1450" s="152"/>
      <c r="J1450" s="152"/>
      <c r="K1450" s="152"/>
      <c r="L1450" s="152"/>
      <c r="M1450" s="152"/>
    </row>
    <row r="1451" ht="15" outlineLevel="2" spans="1:13">
      <c r="A1451" s="157"/>
      <c r="B1451" s="151" t="s">
        <v>3068</v>
      </c>
      <c r="C1451" s="152">
        <f t="shared" si="78"/>
        <v>1000</v>
      </c>
      <c r="D1451" s="152">
        <v>1000</v>
      </c>
      <c r="E1451" s="152">
        <v>1000</v>
      </c>
      <c r="F1451" s="152"/>
      <c r="G1451" s="152"/>
      <c r="H1451" s="152">
        <f t="shared" si="79"/>
        <v>0</v>
      </c>
      <c r="I1451" s="152"/>
      <c r="J1451" s="152"/>
      <c r="K1451" s="152"/>
      <c r="L1451" s="152"/>
      <c r="M1451" s="152"/>
    </row>
    <row r="1452" ht="15" outlineLevel="2" spans="1:13">
      <c r="A1452" s="157"/>
      <c r="B1452" s="151" t="s">
        <v>3069</v>
      </c>
      <c r="C1452" s="152">
        <f t="shared" si="78"/>
        <v>3000</v>
      </c>
      <c r="D1452" s="152">
        <v>3000</v>
      </c>
      <c r="E1452" s="152">
        <v>3000</v>
      </c>
      <c r="F1452" s="152"/>
      <c r="G1452" s="152"/>
      <c r="H1452" s="152">
        <f t="shared" si="79"/>
        <v>0</v>
      </c>
      <c r="I1452" s="152"/>
      <c r="J1452" s="152"/>
      <c r="K1452" s="152"/>
      <c r="L1452" s="152"/>
      <c r="M1452" s="152"/>
    </row>
    <row r="1453" ht="15" outlineLevel="2" spans="1:13">
      <c r="A1453" s="157"/>
      <c r="B1453" s="151" t="s">
        <v>3070</v>
      </c>
      <c r="C1453" s="152">
        <f t="shared" si="78"/>
        <v>150</v>
      </c>
      <c r="D1453" s="152">
        <v>150</v>
      </c>
      <c r="E1453" s="152">
        <v>150</v>
      </c>
      <c r="F1453" s="152"/>
      <c r="G1453" s="152"/>
      <c r="H1453" s="152">
        <f t="shared" si="79"/>
        <v>0</v>
      </c>
      <c r="I1453" s="152"/>
      <c r="J1453" s="152"/>
      <c r="K1453" s="152"/>
      <c r="L1453" s="152"/>
      <c r="M1453" s="152"/>
    </row>
    <row r="1454" ht="15" outlineLevel="2" spans="1:13">
      <c r="A1454" s="157"/>
      <c r="B1454" s="151" t="s">
        <v>3071</v>
      </c>
      <c r="C1454" s="152">
        <f t="shared" si="78"/>
        <v>300</v>
      </c>
      <c r="D1454" s="152">
        <v>300</v>
      </c>
      <c r="E1454" s="152">
        <v>300</v>
      </c>
      <c r="F1454" s="152"/>
      <c r="G1454" s="152"/>
      <c r="H1454" s="152">
        <f t="shared" si="79"/>
        <v>0</v>
      </c>
      <c r="I1454" s="152"/>
      <c r="J1454" s="152"/>
      <c r="K1454" s="152"/>
      <c r="L1454" s="152"/>
      <c r="M1454" s="152"/>
    </row>
    <row r="1455" ht="15" outlineLevel="2" spans="1:13">
      <c r="A1455" s="157"/>
      <c r="B1455" s="151" t="s">
        <v>3072</v>
      </c>
      <c r="C1455" s="152">
        <f t="shared" si="78"/>
        <v>800</v>
      </c>
      <c r="D1455" s="152">
        <v>800</v>
      </c>
      <c r="E1455" s="152">
        <v>800</v>
      </c>
      <c r="F1455" s="152"/>
      <c r="G1455" s="152"/>
      <c r="H1455" s="152">
        <f t="shared" si="79"/>
        <v>0</v>
      </c>
      <c r="I1455" s="152"/>
      <c r="J1455" s="152"/>
      <c r="K1455" s="152"/>
      <c r="L1455" s="152"/>
      <c r="M1455" s="152"/>
    </row>
    <row r="1456" ht="15" outlineLevel="2" spans="1:13">
      <c r="A1456" s="157"/>
      <c r="B1456" s="151" t="s">
        <v>3073</v>
      </c>
      <c r="C1456" s="152">
        <f t="shared" si="78"/>
        <v>90</v>
      </c>
      <c r="D1456" s="152">
        <v>90</v>
      </c>
      <c r="E1456" s="152">
        <v>90</v>
      </c>
      <c r="F1456" s="152"/>
      <c r="G1456" s="152"/>
      <c r="H1456" s="152">
        <f t="shared" si="79"/>
        <v>0</v>
      </c>
      <c r="I1456" s="152"/>
      <c r="J1456" s="152"/>
      <c r="K1456" s="152"/>
      <c r="L1456" s="152"/>
      <c r="M1456" s="152"/>
    </row>
    <row r="1457" ht="15" outlineLevel="1" spans="1:13">
      <c r="A1457" s="143" t="s">
        <v>1768</v>
      </c>
      <c r="B1457" s="149" t="s">
        <v>1769</v>
      </c>
      <c r="C1457" s="150">
        <f t="shared" si="78"/>
        <v>1348</v>
      </c>
      <c r="D1457" s="150">
        <v>1348</v>
      </c>
      <c r="E1457" s="150">
        <v>1348</v>
      </c>
      <c r="F1457" s="150"/>
      <c r="G1457" s="150"/>
      <c r="H1457" s="150">
        <f t="shared" si="79"/>
        <v>0</v>
      </c>
      <c r="I1457" s="150"/>
      <c r="J1457" s="150"/>
      <c r="K1457" s="150"/>
      <c r="L1457" s="150"/>
      <c r="M1457" s="150"/>
    </row>
    <row r="1458" ht="15" outlineLevel="2" spans="1:13">
      <c r="A1458" s="157"/>
      <c r="B1458" s="151" t="s">
        <v>3074</v>
      </c>
      <c r="C1458" s="152">
        <f t="shared" si="78"/>
        <v>600</v>
      </c>
      <c r="D1458" s="152">
        <v>600</v>
      </c>
      <c r="E1458" s="152">
        <v>600</v>
      </c>
      <c r="F1458" s="152"/>
      <c r="G1458" s="152"/>
      <c r="H1458" s="152">
        <f t="shared" si="79"/>
        <v>0</v>
      </c>
      <c r="I1458" s="152"/>
      <c r="J1458" s="152"/>
      <c r="K1458" s="152"/>
      <c r="L1458" s="152"/>
      <c r="M1458" s="152"/>
    </row>
    <row r="1459" ht="15" outlineLevel="2" spans="1:13">
      <c r="A1459" s="157"/>
      <c r="B1459" s="151" t="s">
        <v>3075</v>
      </c>
      <c r="C1459" s="152">
        <f t="shared" si="78"/>
        <v>300</v>
      </c>
      <c r="D1459" s="152">
        <v>300</v>
      </c>
      <c r="E1459" s="152">
        <v>300</v>
      </c>
      <c r="F1459" s="152"/>
      <c r="G1459" s="152"/>
      <c r="H1459" s="152">
        <f t="shared" si="79"/>
        <v>0</v>
      </c>
      <c r="I1459" s="152"/>
      <c r="J1459" s="152"/>
      <c r="K1459" s="152"/>
      <c r="L1459" s="152"/>
      <c r="M1459" s="152"/>
    </row>
    <row r="1460" ht="15" outlineLevel="2" spans="1:13">
      <c r="A1460" s="157"/>
      <c r="B1460" s="151" t="s">
        <v>3076</v>
      </c>
      <c r="C1460" s="152">
        <f t="shared" si="78"/>
        <v>140</v>
      </c>
      <c r="D1460" s="152">
        <v>140</v>
      </c>
      <c r="E1460" s="152">
        <v>140</v>
      </c>
      <c r="F1460" s="152"/>
      <c r="G1460" s="152"/>
      <c r="H1460" s="152">
        <f t="shared" si="79"/>
        <v>0</v>
      </c>
      <c r="I1460" s="152"/>
      <c r="J1460" s="152"/>
      <c r="K1460" s="152"/>
      <c r="L1460" s="152"/>
      <c r="M1460" s="152"/>
    </row>
    <row r="1461" ht="15" outlineLevel="2" spans="1:13">
      <c r="A1461" s="157"/>
      <c r="B1461" s="151" t="s">
        <v>3077</v>
      </c>
      <c r="C1461" s="152">
        <f t="shared" si="78"/>
        <v>308</v>
      </c>
      <c r="D1461" s="152">
        <v>308</v>
      </c>
      <c r="E1461" s="152">
        <v>308</v>
      </c>
      <c r="F1461" s="152"/>
      <c r="G1461" s="152"/>
      <c r="H1461" s="152">
        <f t="shared" si="79"/>
        <v>0</v>
      </c>
      <c r="I1461" s="152"/>
      <c r="J1461" s="152"/>
      <c r="K1461" s="152"/>
      <c r="L1461" s="152"/>
      <c r="M1461" s="152"/>
    </row>
    <row r="1462" ht="15" outlineLevel="1" spans="1:13">
      <c r="A1462" s="143" t="s">
        <v>1770</v>
      </c>
      <c r="B1462" s="149" t="s">
        <v>1771</v>
      </c>
      <c r="C1462" s="150">
        <f t="shared" si="78"/>
        <v>2210</v>
      </c>
      <c r="D1462" s="150">
        <v>2210</v>
      </c>
      <c r="E1462" s="150">
        <v>2210</v>
      </c>
      <c r="F1462" s="150"/>
      <c r="G1462" s="150"/>
      <c r="H1462" s="150">
        <f t="shared" si="79"/>
        <v>0</v>
      </c>
      <c r="I1462" s="150"/>
      <c r="J1462" s="150"/>
      <c r="K1462" s="150"/>
      <c r="L1462" s="150"/>
      <c r="M1462" s="150"/>
    </row>
    <row r="1463" ht="15" outlineLevel="2" spans="1:13">
      <c r="A1463" s="157"/>
      <c r="B1463" s="151" t="s">
        <v>3078</v>
      </c>
      <c r="C1463" s="152">
        <f t="shared" si="78"/>
        <v>300</v>
      </c>
      <c r="D1463" s="152">
        <v>300</v>
      </c>
      <c r="E1463" s="152">
        <v>300</v>
      </c>
      <c r="F1463" s="152"/>
      <c r="G1463" s="152"/>
      <c r="H1463" s="152">
        <f t="shared" si="79"/>
        <v>0</v>
      </c>
      <c r="I1463" s="152"/>
      <c r="J1463" s="152"/>
      <c r="K1463" s="152"/>
      <c r="L1463" s="152"/>
      <c r="M1463" s="152"/>
    </row>
    <row r="1464" ht="15" outlineLevel="2" spans="1:13">
      <c r="A1464" s="157"/>
      <c r="B1464" s="151" t="s">
        <v>3079</v>
      </c>
      <c r="C1464" s="152">
        <f t="shared" si="78"/>
        <v>100</v>
      </c>
      <c r="D1464" s="152">
        <v>100</v>
      </c>
      <c r="E1464" s="152">
        <v>100</v>
      </c>
      <c r="F1464" s="152"/>
      <c r="G1464" s="152"/>
      <c r="H1464" s="152">
        <f t="shared" si="79"/>
        <v>0</v>
      </c>
      <c r="I1464" s="152"/>
      <c r="J1464" s="152"/>
      <c r="K1464" s="152"/>
      <c r="L1464" s="152"/>
      <c r="M1464" s="152"/>
    </row>
    <row r="1465" ht="15" outlineLevel="2" spans="1:13">
      <c r="A1465" s="157"/>
      <c r="B1465" s="151" t="s">
        <v>3080</v>
      </c>
      <c r="C1465" s="152">
        <f t="shared" si="78"/>
        <v>10</v>
      </c>
      <c r="D1465" s="152">
        <v>10</v>
      </c>
      <c r="E1465" s="152">
        <v>10</v>
      </c>
      <c r="F1465" s="152"/>
      <c r="G1465" s="152"/>
      <c r="H1465" s="152">
        <f t="shared" si="79"/>
        <v>0</v>
      </c>
      <c r="I1465" s="152"/>
      <c r="J1465" s="152"/>
      <c r="K1465" s="152"/>
      <c r="L1465" s="152"/>
      <c r="M1465" s="152"/>
    </row>
    <row r="1466" ht="15" outlineLevel="2" spans="1:13">
      <c r="A1466" s="157"/>
      <c r="B1466" s="151" t="s">
        <v>3081</v>
      </c>
      <c r="C1466" s="152">
        <f t="shared" si="78"/>
        <v>1800</v>
      </c>
      <c r="D1466" s="152">
        <v>1800</v>
      </c>
      <c r="E1466" s="152">
        <v>1800</v>
      </c>
      <c r="F1466" s="152"/>
      <c r="G1466" s="152"/>
      <c r="H1466" s="152">
        <f t="shared" si="79"/>
        <v>0</v>
      </c>
      <c r="I1466" s="152"/>
      <c r="J1466" s="152"/>
      <c r="K1466" s="152"/>
      <c r="L1466" s="152"/>
      <c r="M1466" s="152"/>
    </row>
    <row r="1467" ht="15" outlineLevel="1" spans="1:13">
      <c r="A1467" s="143" t="s">
        <v>1772</v>
      </c>
      <c r="B1467" s="149" t="s">
        <v>1773</v>
      </c>
      <c r="C1467" s="150">
        <f t="shared" si="78"/>
        <v>17047.89</v>
      </c>
      <c r="D1467" s="150">
        <v>17047.89</v>
      </c>
      <c r="E1467" s="150">
        <v>17047.89</v>
      </c>
      <c r="F1467" s="150"/>
      <c r="G1467" s="150"/>
      <c r="H1467" s="150">
        <f t="shared" si="79"/>
        <v>0</v>
      </c>
      <c r="I1467" s="150"/>
      <c r="J1467" s="150"/>
      <c r="K1467" s="150"/>
      <c r="L1467" s="150"/>
      <c r="M1467" s="150"/>
    </row>
    <row r="1468" ht="15" outlineLevel="2" spans="1:13">
      <c r="A1468" s="157"/>
      <c r="B1468" s="151" t="s">
        <v>3082</v>
      </c>
      <c r="C1468" s="152">
        <f t="shared" si="78"/>
        <v>246</v>
      </c>
      <c r="D1468" s="152">
        <v>246</v>
      </c>
      <c r="E1468" s="152">
        <v>246</v>
      </c>
      <c r="F1468" s="152"/>
      <c r="G1468" s="152"/>
      <c r="H1468" s="152">
        <f t="shared" si="79"/>
        <v>0</v>
      </c>
      <c r="I1468" s="152"/>
      <c r="J1468" s="152"/>
      <c r="K1468" s="152"/>
      <c r="L1468" s="152"/>
      <c r="M1468" s="152"/>
    </row>
    <row r="1469" ht="15" outlineLevel="2" spans="1:13">
      <c r="A1469" s="157"/>
      <c r="B1469" s="151" t="s">
        <v>3083</v>
      </c>
      <c r="C1469" s="152">
        <f t="shared" si="78"/>
        <v>16.01</v>
      </c>
      <c r="D1469" s="152">
        <v>16.01</v>
      </c>
      <c r="E1469" s="152">
        <v>16.01</v>
      </c>
      <c r="F1469" s="152"/>
      <c r="G1469" s="152"/>
      <c r="H1469" s="152">
        <f t="shared" si="79"/>
        <v>0</v>
      </c>
      <c r="I1469" s="152"/>
      <c r="J1469" s="152"/>
      <c r="K1469" s="152"/>
      <c r="L1469" s="152"/>
      <c r="M1469" s="152"/>
    </row>
    <row r="1470" ht="15" outlineLevel="2" spans="1:13">
      <c r="A1470" s="157"/>
      <c r="B1470" s="151" t="s">
        <v>3084</v>
      </c>
      <c r="C1470" s="152">
        <f t="shared" si="78"/>
        <v>740</v>
      </c>
      <c r="D1470" s="152">
        <v>740</v>
      </c>
      <c r="E1470" s="152">
        <v>740</v>
      </c>
      <c r="F1470" s="152"/>
      <c r="G1470" s="152"/>
      <c r="H1470" s="152">
        <f t="shared" si="79"/>
        <v>0</v>
      </c>
      <c r="I1470" s="152"/>
      <c r="J1470" s="152"/>
      <c r="K1470" s="152"/>
      <c r="L1470" s="152"/>
      <c r="M1470" s="152"/>
    </row>
    <row r="1471" ht="15" outlineLevel="2" spans="1:13">
      <c r="A1471" s="157"/>
      <c r="B1471" s="151" t="s">
        <v>3085</v>
      </c>
      <c r="C1471" s="152">
        <f t="shared" si="78"/>
        <v>26.88</v>
      </c>
      <c r="D1471" s="152">
        <v>26.88</v>
      </c>
      <c r="E1471" s="152">
        <v>26.88</v>
      </c>
      <c r="F1471" s="152"/>
      <c r="G1471" s="152"/>
      <c r="H1471" s="152">
        <f t="shared" si="79"/>
        <v>0</v>
      </c>
      <c r="I1471" s="152"/>
      <c r="J1471" s="152"/>
      <c r="K1471" s="152"/>
      <c r="L1471" s="152"/>
      <c r="M1471" s="152"/>
    </row>
    <row r="1472" ht="15" outlineLevel="2" spans="1:13">
      <c r="A1472" s="157"/>
      <c r="B1472" s="151" t="s">
        <v>3086</v>
      </c>
      <c r="C1472" s="152">
        <f t="shared" si="78"/>
        <v>4283</v>
      </c>
      <c r="D1472" s="152">
        <v>4283</v>
      </c>
      <c r="E1472" s="152">
        <v>4283</v>
      </c>
      <c r="F1472" s="152"/>
      <c r="G1472" s="152"/>
      <c r="H1472" s="152">
        <f t="shared" si="79"/>
        <v>0</v>
      </c>
      <c r="I1472" s="152"/>
      <c r="J1472" s="152"/>
      <c r="K1472" s="152"/>
      <c r="L1472" s="152"/>
      <c r="M1472" s="152"/>
    </row>
    <row r="1473" ht="15" outlineLevel="2" spans="1:13">
      <c r="A1473" s="157"/>
      <c r="B1473" s="151" t="s">
        <v>3087</v>
      </c>
      <c r="C1473" s="152">
        <f t="shared" si="78"/>
        <v>544</v>
      </c>
      <c r="D1473" s="152">
        <v>544</v>
      </c>
      <c r="E1473" s="152">
        <v>544</v>
      </c>
      <c r="F1473" s="152"/>
      <c r="G1473" s="152"/>
      <c r="H1473" s="152">
        <f t="shared" si="79"/>
        <v>0</v>
      </c>
      <c r="I1473" s="152"/>
      <c r="J1473" s="152"/>
      <c r="K1473" s="152"/>
      <c r="L1473" s="152"/>
      <c r="M1473" s="152"/>
    </row>
    <row r="1474" ht="15" outlineLevel="2" spans="1:13">
      <c r="A1474" s="157"/>
      <c r="B1474" s="151" t="s">
        <v>3088</v>
      </c>
      <c r="C1474" s="152">
        <f t="shared" si="78"/>
        <v>1327</v>
      </c>
      <c r="D1474" s="152">
        <v>1327</v>
      </c>
      <c r="E1474" s="152">
        <v>1327</v>
      </c>
      <c r="F1474" s="152"/>
      <c r="G1474" s="152"/>
      <c r="H1474" s="152">
        <f t="shared" si="79"/>
        <v>0</v>
      </c>
      <c r="I1474" s="152"/>
      <c r="J1474" s="152"/>
      <c r="K1474" s="152"/>
      <c r="L1474" s="152"/>
      <c r="M1474" s="152"/>
    </row>
    <row r="1475" ht="15" outlineLevel="2" spans="1:13">
      <c r="A1475" s="157"/>
      <c r="B1475" s="151" t="s">
        <v>3089</v>
      </c>
      <c r="C1475" s="152">
        <f t="shared" si="78"/>
        <v>25</v>
      </c>
      <c r="D1475" s="152">
        <v>25</v>
      </c>
      <c r="E1475" s="152">
        <v>25</v>
      </c>
      <c r="F1475" s="152"/>
      <c r="G1475" s="152"/>
      <c r="H1475" s="152">
        <f t="shared" si="79"/>
        <v>0</v>
      </c>
      <c r="I1475" s="152"/>
      <c r="J1475" s="152"/>
      <c r="K1475" s="152"/>
      <c r="L1475" s="152"/>
      <c r="M1475" s="152"/>
    </row>
    <row r="1476" ht="15" outlineLevel="2" spans="1:13">
      <c r="A1476" s="157"/>
      <c r="B1476" s="151" t="s">
        <v>3090</v>
      </c>
      <c r="C1476" s="152">
        <f t="shared" si="78"/>
        <v>1200</v>
      </c>
      <c r="D1476" s="152">
        <v>1200</v>
      </c>
      <c r="E1476" s="152">
        <v>1200</v>
      </c>
      <c r="F1476" s="152"/>
      <c r="G1476" s="152"/>
      <c r="H1476" s="152">
        <f t="shared" si="79"/>
        <v>0</v>
      </c>
      <c r="I1476" s="152"/>
      <c r="J1476" s="152"/>
      <c r="K1476" s="152"/>
      <c r="L1476" s="152"/>
      <c r="M1476" s="152"/>
    </row>
    <row r="1477" ht="15" outlineLevel="2" spans="1:13">
      <c r="A1477" s="157"/>
      <c r="B1477" s="151" t="s">
        <v>3091</v>
      </c>
      <c r="C1477" s="152">
        <f t="shared" si="78"/>
        <v>100</v>
      </c>
      <c r="D1477" s="152">
        <v>100</v>
      </c>
      <c r="E1477" s="152">
        <v>100</v>
      </c>
      <c r="F1477" s="152"/>
      <c r="G1477" s="152"/>
      <c r="H1477" s="152">
        <f t="shared" si="79"/>
        <v>0</v>
      </c>
      <c r="I1477" s="152"/>
      <c r="J1477" s="152"/>
      <c r="K1477" s="152"/>
      <c r="L1477" s="152"/>
      <c r="M1477" s="152"/>
    </row>
    <row r="1478" ht="15" outlineLevel="2" spans="1:13">
      <c r="A1478" s="157"/>
      <c r="B1478" s="151" t="s">
        <v>3092</v>
      </c>
      <c r="C1478" s="152">
        <f t="shared" si="78"/>
        <v>20</v>
      </c>
      <c r="D1478" s="152">
        <v>20</v>
      </c>
      <c r="E1478" s="152">
        <v>20</v>
      </c>
      <c r="F1478" s="152"/>
      <c r="G1478" s="152"/>
      <c r="H1478" s="152">
        <f t="shared" si="79"/>
        <v>0</v>
      </c>
      <c r="I1478" s="152"/>
      <c r="J1478" s="152"/>
      <c r="K1478" s="152"/>
      <c r="L1478" s="152"/>
      <c r="M1478" s="152"/>
    </row>
    <row r="1479" ht="15" outlineLevel="2" spans="1:13">
      <c r="A1479" s="157"/>
      <c r="B1479" s="151" t="s">
        <v>3093</v>
      </c>
      <c r="C1479" s="152">
        <f t="shared" si="78"/>
        <v>236</v>
      </c>
      <c r="D1479" s="152">
        <v>236</v>
      </c>
      <c r="E1479" s="152">
        <v>236</v>
      </c>
      <c r="F1479" s="152"/>
      <c r="G1479" s="152"/>
      <c r="H1479" s="152">
        <f t="shared" si="79"/>
        <v>0</v>
      </c>
      <c r="I1479" s="152"/>
      <c r="J1479" s="152"/>
      <c r="K1479" s="152"/>
      <c r="L1479" s="152"/>
      <c r="M1479" s="152"/>
    </row>
    <row r="1480" ht="15" outlineLevel="2" spans="1:13">
      <c r="A1480" s="157"/>
      <c r="B1480" s="151" t="s">
        <v>3094</v>
      </c>
      <c r="C1480" s="152">
        <f t="shared" si="78"/>
        <v>100</v>
      </c>
      <c r="D1480" s="152">
        <v>100</v>
      </c>
      <c r="E1480" s="152">
        <v>100</v>
      </c>
      <c r="F1480" s="152"/>
      <c r="G1480" s="152"/>
      <c r="H1480" s="152">
        <f t="shared" si="79"/>
        <v>0</v>
      </c>
      <c r="I1480" s="152"/>
      <c r="J1480" s="152"/>
      <c r="K1480" s="152"/>
      <c r="L1480" s="152"/>
      <c r="M1480" s="152"/>
    </row>
    <row r="1481" ht="15" outlineLevel="2" spans="1:13">
      <c r="A1481" s="157"/>
      <c r="B1481" s="151" t="s">
        <v>3095</v>
      </c>
      <c r="C1481" s="152">
        <f t="shared" si="78"/>
        <v>8174</v>
      </c>
      <c r="D1481" s="152">
        <v>8174</v>
      </c>
      <c r="E1481" s="152">
        <v>8174</v>
      </c>
      <c r="F1481" s="152"/>
      <c r="G1481" s="152"/>
      <c r="H1481" s="152">
        <f t="shared" si="79"/>
        <v>0</v>
      </c>
      <c r="I1481" s="152"/>
      <c r="J1481" s="152"/>
      <c r="K1481" s="152"/>
      <c r="L1481" s="152"/>
      <c r="M1481" s="152"/>
    </row>
    <row r="1482" ht="15" outlineLevel="2" spans="1:13">
      <c r="A1482" s="157"/>
      <c r="B1482" s="151" t="s">
        <v>3096</v>
      </c>
      <c r="C1482" s="152">
        <f t="shared" si="78"/>
        <v>10</v>
      </c>
      <c r="D1482" s="152">
        <v>10</v>
      </c>
      <c r="E1482" s="152">
        <v>10</v>
      </c>
      <c r="F1482" s="152"/>
      <c r="G1482" s="152"/>
      <c r="H1482" s="152">
        <f t="shared" si="79"/>
        <v>0</v>
      </c>
      <c r="I1482" s="152"/>
      <c r="J1482" s="152"/>
      <c r="K1482" s="152"/>
      <c r="L1482" s="152"/>
      <c r="M1482" s="152"/>
    </row>
    <row r="1483" ht="15" outlineLevel="1" spans="1:13">
      <c r="A1483" s="143" t="s">
        <v>1774</v>
      </c>
      <c r="B1483" s="149" t="s">
        <v>1775</v>
      </c>
      <c r="C1483" s="150">
        <f t="shared" si="78"/>
        <v>15070</v>
      </c>
      <c r="D1483" s="150">
        <v>15070</v>
      </c>
      <c r="E1483" s="150">
        <v>15070</v>
      </c>
      <c r="F1483" s="150"/>
      <c r="G1483" s="150"/>
      <c r="H1483" s="150">
        <f t="shared" si="79"/>
        <v>0</v>
      </c>
      <c r="I1483" s="150"/>
      <c r="J1483" s="150"/>
      <c r="K1483" s="150"/>
      <c r="L1483" s="150"/>
      <c r="M1483" s="150"/>
    </row>
    <row r="1484" ht="15" outlineLevel="2" spans="1:13">
      <c r="A1484" s="157"/>
      <c r="B1484" s="151" t="s">
        <v>3097</v>
      </c>
      <c r="C1484" s="152">
        <f t="shared" si="78"/>
        <v>15000</v>
      </c>
      <c r="D1484" s="152">
        <v>15000</v>
      </c>
      <c r="E1484" s="152">
        <v>15000</v>
      </c>
      <c r="F1484" s="152"/>
      <c r="G1484" s="152"/>
      <c r="H1484" s="152">
        <f t="shared" si="79"/>
        <v>0</v>
      </c>
      <c r="I1484" s="152"/>
      <c r="J1484" s="152"/>
      <c r="K1484" s="152"/>
      <c r="L1484" s="152"/>
      <c r="M1484" s="152"/>
    </row>
    <row r="1485" ht="15" outlineLevel="2" spans="1:13">
      <c r="A1485" s="157"/>
      <c r="B1485" s="151" t="s">
        <v>3098</v>
      </c>
      <c r="C1485" s="152">
        <f t="shared" si="78"/>
        <v>70</v>
      </c>
      <c r="D1485" s="152">
        <v>70</v>
      </c>
      <c r="E1485" s="152">
        <v>70</v>
      </c>
      <c r="F1485" s="152"/>
      <c r="G1485" s="152"/>
      <c r="H1485" s="152">
        <f t="shared" si="79"/>
        <v>0</v>
      </c>
      <c r="I1485" s="152"/>
      <c r="J1485" s="152"/>
      <c r="K1485" s="152"/>
      <c r="L1485" s="152"/>
      <c r="M1485" s="152"/>
    </row>
    <row r="1486" ht="15" outlineLevel="1" spans="1:13">
      <c r="A1486" s="143" t="s">
        <v>1776</v>
      </c>
      <c r="B1486" s="149" t="s">
        <v>1777</v>
      </c>
      <c r="C1486" s="150">
        <f t="shared" si="78"/>
        <v>16572</v>
      </c>
      <c r="D1486" s="150">
        <v>16572</v>
      </c>
      <c r="E1486" s="150">
        <v>16572</v>
      </c>
      <c r="F1486" s="150"/>
      <c r="G1486" s="150"/>
      <c r="H1486" s="150">
        <f t="shared" si="79"/>
        <v>0</v>
      </c>
      <c r="I1486" s="150"/>
      <c r="J1486" s="150"/>
      <c r="K1486" s="150"/>
      <c r="L1486" s="150"/>
      <c r="M1486" s="150"/>
    </row>
    <row r="1487" ht="15" outlineLevel="2" spans="1:13">
      <c r="A1487" s="157"/>
      <c r="B1487" s="151" t="s">
        <v>3099</v>
      </c>
      <c r="C1487" s="152">
        <f t="shared" si="78"/>
        <v>612</v>
      </c>
      <c r="D1487" s="152">
        <v>612</v>
      </c>
      <c r="E1487" s="152">
        <v>612</v>
      </c>
      <c r="F1487" s="152"/>
      <c r="G1487" s="152"/>
      <c r="H1487" s="152">
        <f t="shared" si="79"/>
        <v>0</v>
      </c>
      <c r="I1487" s="152"/>
      <c r="J1487" s="152"/>
      <c r="K1487" s="152"/>
      <c r="L1487" s="152"/>
      <c r="M1487" s="152"/>
    </row>
    <row r="1488" ht="15" outlineLevel="2" spans="1:13">
      <c r="A1488" s="157"/>
      <c r="B1488" s="151" t="s">
        <v>3100</v>
      </c>
      <c r="C1488" s="152">
        <f t="shared" si="78"/>
        <v>200</v>
      </c>
      <c r="D1488" s="152">
        <v>200</v>
      </c>
      <c r="E1488" s="152">
        <v>200</v>
      </c>
      <c r="F1488" s="152"/>
      <c r="G1488" s="152"/>
      <c r="H1488" s="152">
        <f t="shared" si="79"/>
        <v>0</v>
      </c>
      <c r="I1488" s="152"/>
      <c r="J1488" s="152"/>
      <c r="K1488" s="152"/>
      <c r="L1488" s="152"/>
      <c r="M1488" s="152"/>
    </row>
    <row r="1489" ht="15" outlineLevel="2" spans="1:13">
      <c r="A1489" s="157"/>
      <c r="B1489" s="151" t="s">
        <v>3101</v>
      </c>
      <c r="C1489" s="152">
        <f t="shared" si="78"/>
        <v>390</v>
      </c>
      <c r="D1489" s="152">
        <v>390</v>
      </c>
      <c r="E1489" s="152">
        <v>390</v>
      </c>
      <c r="F1489" s="152"/>
      <c r="G1489" s="152"/>
      <c r="H1489" s="152">
        <f t="shared" si="79"/>
        <v>0</v>
      </c>
      <c r="I1489" s="152"/>
      <c r="J1489" s="152"/>
      <c r="K1489" s="152"/>
      <c r="L1489" s="152"/>
      <c r="M1489" s="152"/>
    </row>
    <row r="1490" ht="15" outlineLevel="2" spans="1:13">
      <c r="A1490" s="157"/>
      <c r="B1490" s="151" t="s">
        <v>3102</v>
      </c>
      <c r="C1490" s="152">
        <f t="shared" si="78"/>
        <v>10000</v>
      </c>
      <c r="D1490" s="152">
        <v>10000</v>
      </c>
      <c r="E1490" s="152">
        <v>10000</v>
      </c>
      <c r="F1490" s="152"/>
      <c r="G1490" s="152"/>
      <c r="H1490" s="152">
        <f t="shared" si="79"/>
        <v>0</v>
      </c>
      <c r="I1490" s="152"/>
      <c r="J1490" s="152"/>
      <c r="K1490" s="152"/>
      <c r="L1490" s="152"/>
      <c r="M1490" s="152"/>
    </row>
    <row r="1491" ht="15" outlineLevel="2" spans="1:13">
      <c r="A1491" s="157"/>
      <c r="B1491" s="151" t="s">
        <v>3103</v>
      </c>
      <c r="C1491" s="152">
        <f t="shared" si="78"/>
        <v>60</v>
      </c>
      <c r="D1491" s="152">
        <v>60</v>
      </c>
      <c r="E1491" s="152">
        <v>60</v>
      </c>
      <c r="F1491" s="152"/>
      <c r="G1491" s="152"/>
      <c r="H1491" s="152">
        <f t="shared" si="79"/>
        <v>0</v>
      </c>
      <c r="I1491" s="152"/>
      <c r="J1491" s="152"/>
      <c r="K1491" s="152"/>
      <c r="L1491" s="152"/>
      <c r="M1491" s="152"/>
    </row>
    <row r="1492" ht="15" outlineLevel="2" spans="1:13">
      <c r="A1492" s="157"/>
      <c r="B1492" s="151" t="s">
        <v>3104</v>
      </c>
      <c r="C1492" s="152">
        <f t="shared" si="78"/>
        <v>220</v>
      </c>
      <c r="D1492" s="152">
        <v>220</v>
      </c>
      <c r="E1492" s="152">
        <v>220</v>
      </c>
      <c r="F1492" s="152"/>
      <c r="G1492" s="152"/>
      <c r="H1492" s="152">
        <f t="shared" si="79"/>
        <v>0</v>
      </c>
      <c r="I1492" s="152"/>
      <c r="J1492" s="152"/>
      <c r="K1492" s="152"/>
      <c r="L1492" s="152"/>
      <c r="M1492" s="152"/>
    </row>
    <row r="1493" ht="15" outlineLevel="2" spans="1:13">
      <c r="A1493" s="157"/>
      <c r="B1493" s="151" t="s">
        <v>3105</v>
      </c>
      <c r="C1493" s="152">
        <f t="shared" si="78"/>
        <v>80</v>
      </c>
      <c r="D1493" s="152">
        <v>80</v>
      </c>
      <c r="E1493" s="152">
        <v>80</v>
      </c>
      <c r="F1493" s="152"/>
      <c r="G1493" s="152"/>
      <c r="H1493" s="152">
        <f t="shared" si="79"/>
        <v>0</v>
      </c>
      <c r="I1493" s="152"/>
      <c r="J1493" s="152"/>
      <c r="K1493" s="152"/>
      <c r="L1493" s="152"/>
      <c r="M1493" s="152"/>
    </row>
    <row r="1494" ht="15" outlineLevel="2" spans="1:13">
      <c r="A1494" s="157"/>
      <c r="B1494" s="151" t="s">
        <v>3106</v>
      </c>
      <c r="C1494" s="152">
        <f t="shared" si="78"/>
        <v>1000</v>
      </c>
      <c r="D1494" s="152">
        <v>1000</v>
      </c>
      <c r="E1494" s="152">
        <v>1000</v>
      </c>
      <c r="F1494" s="152"/>
      <c r="G1494" s="152"/>
      <c r="H1494" s="152">
        <f t="shared" si="79"/>
        <v>0</v>
      </c>
      <c r="I1494" s="152"/>
      <c r="J1494" s="152"/>
      <c r="K1494" s="152"/>
      <c r="L1494" s="152"/>
      <c r="M1494" s="152"/>
    </row>
    <row r="1495" ht="15" outlineLevel="2" spans="1:13">
      <c r="A1495" s="157"/>
      <c r="B1495" s="151" t="s">
        <v>3107</v>
      </c>
      <c r="C1495" s="152">
        <f t="shared" si="78"/>
        <v>2000</v>
      </c>
      <c r="D1495" s="152">
        <v>2000</v>
      </c>
      <c r="E1495" s="152">
        <v>2000</v>
      </c>
      <c r="F1495" s="152"/>
      <c r="G1495" s="152"/>
      <c r="H1495" s="152">
        <f t="shared" si="79"/>
        <v>0</v>
      </c>
      <c r="I1495" s="152"/>
      <c r="J1495" s="152"/>
      <c r="K1495" s="152"/>
      <c r="L1495" s="152"/>
      <c r="M1495" s="152"/>
    </row>
    <row r="1496" ht="15" outlineLevel="2" spans="1:13">
      <c r="A1496" s="157"/>
      <c r="B1496" s="151" t="s">
        <v>3108</v>
      </c>
      <c r="C1496" s="152">
        <f t="shared" si="78"/>
        <v>320</v>
      </c>
      <c r="D1496" s="152">
        <v>320</v>
      </c>
      <c r="E1496" s="152">
        <v>320</v>
      </c>
      <c r="F1496" s="152"/>
      <c r="G1496" s="152"/>
      <c r="H1496" s="152">
        <f t="shared" si="79"/>
        <v>0</v>
      </c>
      <c r="I1496" s="152"/>
      <c r="J1496" s="152"/>
      <c r="K1496" s="152"/>
      <c r="L1496" s="152"/>
      <c r="M1496" s="152"/>
    </row>
    <row r="1497" ht="15" outlineLevel="2" spans="1:13">
      <c r="A1497" s="157"/>
      <c r="B1497" s="151" t="s">
        <v>3109</v>
      </c>
      <c r="C1497" s="152">
        <f t="shared" si="78"/>
        <v>400</v>
      </c>
      <c r="D1497" s="152">
        <v>400</v>
      </c>
      <c r="E1497" s="152">
        <v>400</v>
      </c>
      <c r="F1497" s="152"/>
      <c r="G1497" s="152"/>
      <c r="H1497" s="152">
        <f t="shared" si="79"/>
        <v>0</v>
      </c>
      <c r="I1497" s="152"/>
      <c r="J1497" s="152"/>
      <c r="K1497" s="152"/>
      <c r="L1497" s="152"/>
      <c r="M1497" s="152"/>
    </row>
    <row r="1498" ht="15" outlineLevel="2" spans="1:13">
      <c r="A1498" s="157"/>
      <c r="B1498" s="151" t="s">
        <v>3110</v>
      </c>
      <c r="C1498" s="152">
        <f t="shared" si="78"/>
        <v>30</v>
      </c>
      <c r="D1498" s="152">
        <v>30</v>
      </c>
      <c r="E1498" s="152">
        <v>30</v>
      </c>
      <c r="F1498" s="152"/>
      <c r="G1498" s="152"/>
      <c r="H1498" s="152">
        <f t="shared" si="79"/>
        <v>0</v>
      </c>
      <c r="I1498" s="152"/>
      <c r="J1498" s="152"/>
      <c r="K1498" s="152"/>
      <c r="L1498" s="152"/>
      <c r="M1498" s="152"/>
    </row>
    <row r="1499" ht="15" outlineLevel="2" spans="1:13">
      <c r="A1499" s="157"/>
      <c r="B1499" s="151" t="s">
        <v>3111</v>
      </c>
      <c r="C1499" s="152">
        <f t="shared" si="78"/>
        <v>1260</v>
      </c>
      <c r="D1499" s="152">
        <v>1260</v>
      </c>
      <c r="E1499" s="152">
        <v>1260</v>
      </c>
      <c r="F1499" s="152"/>
      <c r="G1499" s="152"/>
      <c r="H1499" s="152">
        <f t="shared" si="79"/>
        <v>0</v>
      </c>
      <c r="I1499" s="152"/>
      <c r="J1499" s="152"/>
      <c r="K1499" s="152"/>
      <c r="L1499" s="152"/>
      <c r="M1499" s="152"/>
    </row>
    <row r="1500" ht="15" outlineLevel="1" spans="1:13">
      <c r="A1500" s="143" t="s">
        <v>1778</v>
      </c>
      <c r="B1500" s="149" t="s">
        <v>1779</v>
      </c>
      <c r="C1500" s="150">
        <f t="shared" si="78"/>
        <v>987</v>
      </c>
      <c r="D1500" s="150">
        <v>987</v>
      </c>
      <c r="E1500" s="150">
        <v>987</v>
      </c>
      <c r="F1500" s="150"/>
      <c r="G1500" s="150"/>
      <c r="H1500" s="150">
        <f t="shared" si="79"/>
        <v>0</v>
      </c>
      <c r="I1500" s="150"/>
      <c r="J1500" s="150"/>
      <c r="K1500" s="150"/>
      <c r="L1500" s="150"/>
      <c r="M1500" s="150"/>
    </row>
    <row r="1501" ht="15" outlineLevel="2" spans="1:13">
      <c r="A1501" s="157"/>
      <c r="B1501" s="151" t="s">
        <v>3112</v>
      </c>
      <c r="C1501" s="152">
        <f t="shared" si="78"/>
        <v>89</v>
      </c>
      <c r="D1501" s="152">
        <v>89</v>
      </c>
      <c r="E1501" s="152">
        <v>89</v>
      </c>
      <c r="F1501" s="152"/>
      <c r="G1501" s="152"/>
      <c r="H1501" s="152">
        <f t="shared" si="79"/>
        <v>0</v>
      </c>
      <c r="I1501" s="152"/>
      <c r="J1501" s="152"/>
      <c r="K1501" s="152"/>
      <c r="L1501" s="152"/>
      <c r="M1501" s="152"/>
    </row>
    <row r="1502" ht="15" outlineLevel="2" spans="1:13">
      <c r="A1502" s="157"/>
      <c r="B1502" s="151" t="s">
        <v>3113</v>
      </c>
      <c r="C1502" s="152">
        <f t="shared" si="78"/>
        <v>40</v>
      </c>
      <c r="D1502" s="152">
        <v>40</v>
      </c>
      <c r="E1502" s="152">
        <v>40</v>
      </c>
      <c r="F1502" s="152"/>
      <c r="G1502" s="152"/>
      <c r="H1502" s="152">
        <f t="shared" si="79"/>
        <v>0</v>
      </c>
      <c r="I1502" s="152"/>
      <c r="J1502" s="152"/>
      <c r="K1502" s="152"/>
      <c r="L1502" s="152"/>
      <c r="M1502" s="152"/>
    </row>
    <row r="1503" ht="15" outlineLevel="2" spans="1:13">
      <c r="A1503" s="157"/>
      <c r="B1503" s="151" t="s">
        <v>3114</v>
      </c>
      <c r="C1503" s="152">
        <f t="shared" si="78"/>
        <v>25</v>
      </c>
      <c r="D1503" s="152">
        <v>25</v>
      </c>
      <c r="E1503" s="152">
        <v>25</v>
      </c>
      <c r="F1503" s="152"/>
      <c r="G1503" s="152"/>
      <c r="H1503" s="152">
        <f t="shared" si="79"/>
        <v>0</v>
      </c>
      <c r="I1503" s="152"/>
      <c r="J1503" s="152"/>
      <c r="K1503" s="152"/>
      <c r="L1503" s="152"/>
      <c r="M1503" s="152"/>
    </row>
    <row r="1504" ht="15" outlineLevel="2" spans="1:13">
      <c r="A1504" s="157"/>
      <c r="B1504" s="151" t="s">
        <v>3115</v>
      </c>
      <c r="C1504" s="152">
        <f t="shared" si="78"/>
        <v>40</v>
      </c>
      <c r="D1504" s="152">
        <v>40</v>
      </c>
      <c r="E1504" s="152">
        <v>40</v>
      </c>
      <c r="F1504" s="152"/>
      <c r="G1504" s="152"/>
      <c r="H1504" s="152">
        <f t="shared" si="79"/>
        <v>0</v>
      </c>
      <c r="I1504" s="152"/>
      <c r="J1504" s="152"/>
      <c r="K1504" s="152"/>
      <c r="L1504" s="152"/>
      <c r="M1504" s="152"/>
    </row>
    <row r="1505" ht="15" outlineLevel="2" spans="1:13">
      <c r="A1505" s="157"/>
      <c r="B1505" s="151" t="s">
        <v>3116</v>
      </c>
      <c r="C1505" s="152">
        <f t="shared" si="78"/>
        <v>93</v>
      </c>
      <c r="D1505" s="152">
        <v>93</v>
      </c>
      <c r="E1505" s="152">
        <v>93</v>
      </c>
      <c r="F1505" s="152"/>
      <c r="G1505" s="152"/>
      <c r="H1505" s="152">
        <f t="shared" si="79"/>
        <v>0</v>
      </c>
      <c r="I1505" s="152"/>
      <c r="J1505" s="152"/>
      <c r="K1505" s="152"/>
      <c r="L1505" s="152"/>
      <c r="M1505" s="152"/>
    </row>
    <row r="1506" ht="15" outlineLevel="2" spans="1:13">
      <c r="A1506" s="157"/>
      <c r="B1506" s="151" t="s">
        <v>3117</v>
      </c>
      <c r="C1506" s="152">
        <f t="shared" si="78"/>
        <v>700</v>
      </c>
      <c r="D1506" s="152">
        <v>700</v>
      </c>
      <c r="E1506" s="152">
        <v>700</v>
      </c>
      <c r="F1506" s="152"/>
      <c r="G1506" s="152"/>
      <c r="H1506" s="152">
        <f t="shared" si="79"/>
        <v>0</v>
      </c>
      <c r="I1506" s="152"/>
      <c r="J1506" s="152"/>
      <c r="K1506" s="152"/>
      <c r="L1506" s="152"/>
      <c r="M1506" s="152"/>
    </row>
    <row r="1507" ht="15" outlineLevel="1" spans="1:13">
      <c r="A1507" s="143" t="s">
        <v>1780</v>
      </c>
      <c r="B1507" s="149" t="s">
        <v>1781</v>
      </c>
      <c r="C1507" s="150">
        <f>C1508+C1509</f>
        <v>50050</v>
      </c>
      <c r="D1507" s="150">
        <f>D1508+D1509</f>
        <v>50050</v>
      </c>
      <c r="E1507" s="150">
        <f>E1508+E1509</f>
        <v>50050</v>
      </c>
      <c r="F1507" s="150"/>
      <c r="G1507" s="150"/>
      <c r="H1507" s="150">
        <f t="shared" si="79"/>
        <v>0</v>
      </c>
      <c r="I1507" s="150"/>
      <c r="J1507" s="150"/>
      <c r="K1507" s="150"/>
      <c r="L1507" s="150"/>
      <c r="M1507" s="150"/>
    </row>
    <row r="1508" ht="15" outlineLevel="2" spans="1:13">
      <c r="A1508" s="157"/>
      <c r="B1508" s="151" t="s">
        <v>3118</v>
      </c>
      <c r="C1508" s="152">
        <f>H1508+G1508+D1508</f>
        <v>50</v>
      </c>
      <c r="D1508" s="152">
        <v>50</v>
      </c>
      <c r="E1508" s="152">
        <v>50</v>
      </c>
      <c r="F1508" s="152"/>
      <c r="G1508" s="152"/>
      <c r="H1508" s="152">
        <f t="shared" si="79"/>
        <v>0</v>
      </c>
      <c r="I1508" s="152"/>
      <c r="J1508" s="152"/>
      <c r="K1508" s="152"/>
      <c r="L1508" s="152"/>
      <c r="M1508" s="152"/>
    </row>
    <row r="1509" ht="15" outlineLevel="2" spans="1:13">
      <c r="A1509" s="157"/>
      <c r="B1509" s="151" t="s">
        <v>3119</v>
      </c>
      <c r="C1509" s="152">
        <v>50000</v>
      </c>
      <c r="D1509" s="152">
        <v>50000</v>
      </c>
      <c r="E1509" s="152">
        <v>50000</v>
      </c>
      <c r="F1509" s="152"/>
      <c r="G1509" s="152"/>
      <c r="H1509" s="152"/>
      <c r="I1509" s="152"/>
      <c r="J1509" s="152"/>
      <c r="K1509" s="152"/>
      <c r="L1509" s="152"/>
      <c r="M1509" s="152"/>
    </row>
    <row r="1510" ht="15" outlineLevel="1" spans="1:13">
      <c r="A1510" s="143" t="s">
        <v>1782</v>
      </c>
      <c r="B1510" s="149" t="s">
        <v>3120</v>
      </c>
      <c r="C1510" s="150">
        <f t="shared" ref="C1510:C1515" si="80">H1510+G1510+D1510</f>
        <v>2382.1515</v>
      </c>
      <c r="D1510" s="150">
        <v>2382.1515</v>
      </c>
      <c r="E1510" s="150">
        <v>2382.1515</v>
      </c>
      <c r="F1510" s="150"/>
      <c r="G1510" s="150"/>
      <c r="H1510" s="150">
        <f t="shared" ref="H1510:H1515" si="81">SUM(I1510:M1510)</f>
        <v>0</v>
      </c>
      <c r="I1510" s="150"/>
      <c r="J1510" s="150"/>
      <c r="K1510" s="150"/>
      <c r="L1510" s="150"/>
      <c r="M1510" s="150"/>
    </row>
    <row r="1511" ht="15" outlineLevel="2" spans="1:13">
      <c r="A1511" s="157"/>
      <c r="B1511" s="151" t="s">
        <v>3121</v>
      </c>
      <c r="C1511" s="152">
        <f t="shared" si="80"/>
        <v>500</v>
      </c>
      <c r="D1511" s="152">
        <v>500</v>
      </c>
      <c r="E1511" s="152">
        <v>500</v>
      </c>
      <c r="F1511" s="152"/>
      <c r="G1511" s="152"/>
      <c r="H1511" s="152">
        <f t="shared" si="81"/>
        <v>0</v>
      </c>
      <c r="I1511" s="152"/>
      <c r="J1511" s="152"/>
      <c r="K1511" s="152"/>
      <c r="L1511" s="152"/>
      <c r="M1511" s="152"/>
    </row>
    <row r="1512" ht="15" outlineLevel="2" spans="1:13">
      <c r="A1512" s="157"/>
      <c r="B1512" s="151" t="s">
        <v>2955</v>
      </c>
      <c r="C1512" s="152">
        <f t="shared" si="80"/>
        <v>500</v>
      </c>
      <c r="D1512" s="152">
        <v>500</v>
      </c>
      <c r="E1512" s="152">
        <v>500</v>
      </c>
      <c r="F1512" s="152"/>
      <c r="G1512" s="152"/>
      <c r="H1512" s="152">
        <f t="shared" si="81"/>
        <v>0</v>
      </c>
      <c r="I1512" s="152"/>
      <c r="J1512" s="152"/>
      <c r="K1512" s="152"/>
      <c r="L1512" s="152"/>
      <c r="M1512" s="152"/>
    </row>
    <row r="1513" ht="15" outlineLevel="2" spans="1:13">
      <c r="A1513" s="157"/>
      <c r="B1513" s="151" t="s">
        <v>3122</v>
      </c>
      <c r="C1513" s="152">
        <f t="shared" si="80"/>
        <v>200</v>
      </c>
      <c r="D1513" s="152">
        <v>200</v>
      </c>
      <c r="E1513" s="152">
        <v>200</v>
      </c>
      <c r="F1513" s="152"/>
      <c r="G1513" s="152"/>
      <c r="H1513" s="152">
        <f t="shared" si="81"/>
        <v>0</v>
      </c>
      <c r="I1513" s="152"/>
      <c r="J1513" s="152"/>
      <c r="K1513" s="152"/>
      <c r="L1513" s="152"/>
      <c r="M1513" s="152"/>
    </row>
    <row r="1514" ht="15" outlineLevel="2" spans="1:13">
      <c r="A1514" s="157"/>
      <c r="B1514" s="151" t="s">
        <v>3123</v>
      </c>
      <c r="C1514" s="152">
        <f t="shared" si="80"/>
        <v>1082.1515</v>
      </c>
      <c r="D1514" s="152">
        <v>1082.1515</v>
      </c>
      <c r="E1514" s="152">
        <v>1082.1515</v>
      </c>
      <c r="F1514" s="152"/>
      <c r="G1514" s="152"/>
      <c r="H1514" s="152">
        <f t="shared" si="81"/>
        <v>0</v>
      </c>
      <c r="I1514" s="152"/>
      <c r="J1514" s="152"/>
      <c r="K1514" s="152"/>
      <c r="L1514" s="152"/>
      <c r="M1514" s="152"/>
    </row>
    <row r="1515" ht="15" outlineLevel="2" spans="1:13">
      <c r="A1515" s="157"/>
      <c r="B1515" s="151" t="s">
        <v>3124</v>
      </c>
      <c r="C1515" s="152">
        <f t="shared" si="80"/>
        <v>100</v>
      </c>
      <c r="D1515" s="152">
        <v>100</v>
      </c>
      <c r="E1515" s="152">
        <v>100</v>
      </c>
      <c r="F1515" s="152"/>
      <c r="G1515" s="152"/>
      <c r="H1515" s="152">
        <f t="shared" si="81"/>
        <v>0</v>
      </c>
      <c r="I1515" s="152"/>
      <c r="J1515" s="152"/>
      <c r="K1515" s="152"/>
      <c r="L1515" s="152"/>
      <c r="M1515" s="152"/>
    </row>
    <row r="1516" s="132" customFormat="1" ht="20.1" customHeight="1" collapsed="1" spans="1:13">
      <c r="A1516" s="146"/>
      <c r="B1516" s="144" t="s">
        <v>1784</v>
      </c>
      <c r="C1516" s="147">
        <f>SUM(C1517:C1683)</f>
        <v>54725</v>
      </c>
      <c r="D1516" s="147">
        <f t="shared" ref="D1516:M1516" si="82">SUM(D1517:D1683)</f>
        <v>54725</v>
      </c>
      <c r="E1516" s="147">
        <f t="shared" si="82"/>
        <v>54725</v>
      </c>
      <c r="F1516" s="147">
        <f t="shared" si="82"/>
        <v>0</v>
      </c>
      <c r="G1516" s="147">
        <f t="shared" si="82"/>
        <v>0</v>
      </c>
      <c r="H1516" s="147">
        <f t="shared" si="82"/>
        <v>0</v>
      </c>
      <c r="I1516" s="147">
        <f t="shared" si="82"/>
        <v>0</v>
      </c>
      <c r="J1516" s="147">
        <f t="shared" si="82"/>
        <v>0</v>
      </c>
      <c r="K1516" s="147">
        <f t="shared" si="82"/>
        <v>0</v>
      </c>
      <c r="L1516" s="147">
        <f t="shared" si="82"/>
        <v>0</v>
      </c>
      <c r="M1516" s="147">
        <f t="shared" si="82"/>
        <v>0</v>
      </c>
    </row>
    <row r="1517" ht="15" hidden="1" outlineLevel="1" spans="1:13">
      <c r="A1517" s="157"/>
      <c r="B1517" s="151" t="s">
        <v>3125</v>
      </c>
      <c r="C1517" s="152">
        <f t="shared" ref="C1517:C1548" si="83">H1517+G1517+D1517</f>
        <v>252</v>
      </c>
      <c r="D1517" s="152">
        <v>252</v>
      </c>
      <c r="E1517" s="152">
        <v>252</v>
      </c>
      <c r="F1517" s="152"/>
      <c r="G1517" s="152"/>
      <c r="H1517" s="152">
        <f t="shared" ref="H1517:H1548" si="84">SUM(I1517:M1517)</f>
        <v>0</v>
      </c>
      <c r="I1517" s="152"/>
      <c r="J1517" s="152"/>
      <c r="K1517" s="152"/>
      <c r="L1517" s="152"/>
      <c r="M1517" s="152"/>
    </row>
    <row r="1518" ht="15" hidden="1" outlineLevel="1" spans="1:13">
      <c r="A1518" s="157"/>
      <c r="B1518" s="151" t="s">
        <v>3125</v>
      </c>
      <c r="C1518" s="152">
        <f t="shared" si="83"/>
        <v>9</v>
      </c>
      <c r="D1518" s="152">
        <v>9</v>
      </c>
      <c r="E1518" s="152">
        <v>9</v>
      </c>
      <c r="F1518" s="152"/>
      <c r="G1518" s="152"/>
      <c r="H1518" s="152">
        <f t="shared" si="84"/>
        <v>0</v>
      </c>
      <c r="I1518" s="152"/>
      <c r="J1518" s="152"/>
      <c r="K1518" s="152"/>
      <c r="L1518" s="152"/>
      <c r="M1518" s="152"/>
    </row>
    <row r="1519" ht="15" hidden="1" outlineLevel="1" spans="1:13">
      <c r="A1519" s="157"/>
      <c r="B1519" s="151" t="s">
        <v>3125</v>
      </c>
      <c r="C1519" s="152">
        <f t="shared" si="83"/>
        <v>149</v>
      </c>
      <c r="D1519" s="152">
        <v>149</v>
      </c>
      <c r="E1519" s="152">
        <v>149</v>
      </c>
      <c r="F1519" s="152"/>
      <c r="G1519" s="152"/>
      <c r="H1519" s="152">
        <f t="shared" si="84"/>
        <v>0</v>
      </c>
      <c r="I1519" s="152"/>
      <c r="J1519" s="152"/>
      <c r="K1519" s="152"/>
      <c r="L1519" s="152"/>
      <c r="M1519" s="152"/>
    </row>
    <row r="1520" ht="15" hidden="1" outlineLevel="1" spans="1:13">
      <c r="A1520" s="157"/>
      <c r="B1520" s="151" t="s">
        <v>3125</v>
      </c>
      <c r="C1520" s="152">
        <f t="shared" si="83"/>
        <v>385</v>
      </c>
      <c r="D1520" s="152">
        <v>385</v>
      </c>
      <c r="E1520" s="152">
        <v>385</v>
      </c>
      <c r="F1520" s="152"/>
      <c r="G1520" s="152"/>
      <c r="H1520" s="152">
        <f t="shared" si="84"/>
        <v>0</v>
      </c>
      <c r="I1520" s="152"/>
      <c r="J1520" s="152"/>
      <c r="K1520" s="152"/>
      <c r="L1520" s="152"/>
      <c r="M1520" s="152"/>
    </row>
    <row r="1521" ht="15" hidden="1" outlineLevel="1" spans="1:13">
      <c r="A1521" s="157"/>
      <c r="B1521" s="151" t="s">
        <v>3125</v>
      </c>
      <c r="C1521" s="152">
        <f t="shared" si="83"/>
        <v>74</v>
      </c>
      <c r="D1521" s="152">
        <v>74</v>
      </c>
      <c r="E1521" s="152">
        <v>74</v>
      </c>
      <c r="F1521" s="152"/>
      <c r="G1521" s="152"/>
      <c r="H1521" s="152">
        <f t="shared" si="84"/>
        <v>0</v>
      </c>
      <c r="I1521" s="152"/>
      <c r="J1521" s="152"/>
      <c r="K1521" s="152"/>
      <c r="L1521" s="152"/>
      <c r="M1521" s="152"/>
    </row>
    <row r="1522" ht="15" hidden="1" outlineLevel="1" spans="1:13">
      <c r="A1522" s="157"/>
      <c r="B1522" s="151" t="s">
        <v>3125</v>
      </c>
      <c r="C1522" s="152">
        <f t="shared" si="83"/>
        <v>2397</v>
      </c>
      <c r="D1522" s="152">
        <v>2397</v>
      </c>
      <c r="E1522" s="152">
        <v>2397</v>
      </c>
      <c r="F1522" s="152"/>
      <c r="G1522" s="152"/>
      <c r="H1522" s="152">
        <f t="shared" si="84"/>
        <v>0</v>
      </c>
      <c r="I1522" s="152"/>
      <c r="J1522" s="152"/>
      <c r="K1522" s="152"/>
      <c r="L1522" s="152"/>
      <c r="M1522" s="152"/>
    </row>
    <row r="1523" ht="15" hidden="1" outlineLevel="1" spans="1:13">
      <c r="A1523" s="157"/>
      <c r="B1523" s="151" t="s">
        <v>3125</v>
      </c>
      <c r="C1523" s="152">
        <f t="shared" si="83"/>
        <v>377</v>
      </c>
      <c r="D1523" s="152">
        <v>377</v>
      </c>
      <c r="E1523" s="152">
        <v>377</v>
      </c>
      <c r="F1523" s="152"/>
      <c r="G1523" s="152"/>
      <c r="H1523" s="152">
        <f t="shared" si="84"/>
        <v>0</v>
      </c>
      <c r="I1523" s="152"/>
      <c r="J1523" s="152"/>
      <c r="K1523" s="152"/>
      <c r="L1523" s="152"/>
      <c r="M1523" s="152"/>
    </row>
    <row r="1524" ht="15" hidden="1" outlineLevel="1" spans="1:13">
      <c r="A1524" s="157"/>
      <c r="B1524" s="151" t="s">
        <v>3125</v>
      </c>
      <c r="C1524" s="152">
        <f t="shared" si="83"/>
        <v>122</v>
      </c>
      <c r="D1524" s="152">
        <v>122</v>
      </c>
      <c r="E1524" s="152">
        <v>122</v>
      </c>
      <c r="F1524" s="152"/>
      <c r="G1524" s="152"/>
      <c r="H1524" s="152">
        <f t="shared" si="84"/>
        <v>0</v>
      </c>
      <c r="I1524" s="152"/>
      <c r="J1524" s="152"/>
      <c r="K1524" s="152"/>
      <c r="L1524" s="152"/>
      <c r="M1524" s="152"/>
    </row>
    <row r="1525" ht="15" hidden="1" outlineLevel="1" spans="1:13">
      <c r="A1525" s="157"/>
      <c r="B1525" s="151" t="s">
        <v>3125</v>
      </c>
      <c r="C1525" s="152">
        <f t="shared" si="83"/>
        <v>92</v>
      </c>
      <c r="D1525" s="152">
        <v>92</v>
      </c>
      <c r="E1525" s="152">
        <v>92</v>
      </c>
      <c r="F1525" s="152"/>
      <c r="G1525" s="152"/>
      <c r="H1525" s="152">
        <f t="shared" si="84"/>
        <v>0</v>
      </c>
      <c r="I1525" s="152"/>
      <c r="J1525" s="152"/>
      <c r="K1525" s="152"/>
      <c r="L1525" s="152"/>
      <c r="M1525" s="152"/>
    </row>
    <row r="1526" ht="15" hidden="1" outlineLevel="1" spans="1:13">
      <c r="A1526" s="157"/>
      <c r="B1526" s="151" t="s">
        <v>3125</v>
      </c>
      <c r="C1526" s="152">
        <f t="shared" si="83"/>
        <v>454</v>
      </c>
      <c r="D1526" s="152">
        <v>454</v>
      </c>
      <c r="E1526" s="152">
        <v>454</v>
      </c>
      <c r="F1526" s="152"/>
      <c r="G1526" s="152"/>
      <c r="H1526" s="152">
        <f t="shared" si="84"/>
        <v>0</v>
      </c>
      <c r="I1526" s="152"/>
      <c r="J1526" s="152"/>
      <c r="K1526" s="152"/>
      <c r="L1526" s="152"/>
      <c r="M1526" s="152"/>
    </row>
    <row r="1527" ht="15" hidden="1" outlineLevel="1" spans="1:13">
      <c r="A1527" s="157"/>
      <c r="B1527" s="151" t="s">
        <v>3125</v>
      </c>
      <c r="C1527" s="152">
        <f t="shared" si="83"/>
        <v>167</v>
      </c>
      <c r="D1527" s="152">
        <v>167</v>
      </c>
      <c r="E1527" s="152">
        <v>167</v>
      </c>
      <c r="F1527" s="152"/>
      <c r="G1527" s="152"/>
      <c r="H1527" s="152">
        <f t="shared" si="84"/>
        <v>0</v>
      </c>
      <c r="I1527" s="152"/>
      <c r="J1527" s="152"/>
      <c r="K1527" s="152"/>
      <c r="L1527" s="152"/>
      <c r="M1527" s="152"/>
    </row>
    <row r="1528" ht="15" hidden="1" outlineLevel="1" spans="1:13">
      <c r="A1528" s="157"/>
      <c r="B1528" s="151" t="s">
        <v>3125</v>
      </c>
      <c r="C1528" s="152">
        <f t="shared" si="83"/>
        <v>130</v>
      </c>
      <c r="D1528" s="152">
        <v>130</v>
      </c>
      <c r="E1528" s="152">
        <v>130</v>
      </c>
      <c r="F1528" s="152"/>
      <c r="G1528" s="152"/>
      <c r="H1528" s="152">
        <f t="shared" si="84"/>
        <v>0</v>
      </c>
      <c r="I1528" s="152"/>
      <c r="J1528" s="152"/>
      <c r="K1528" s="152"/>
      <c r="L1528" s="152"/>
      <c r="M1528" s="152"/>
    </row>
    <row r="1529" ht="15" hidden="1" outlineLevel="1" spans="1:13">
      <c r="A1529" s="157"/>
      <c r="B1529" s="151" t="s">
        <v>3125</v>
      </c>
      <c r="C1529" s="152">
        <f t="shared" si="83"/>
        <v>179</v>
      </c>
      <c r="D1529" s="152">
        <v>179</v>
      </c>
      <c r="E1529" s="152">
        <v>179</v>
      </c>
      <c r="F1529" s="152"/>
      <c r="G1529" s="152"/>
      <c r="H1529" s="152">
        <f t="shared" si="84"/>
        <v>0</v>
      </c>
      <c r="I1529" s="152"/>
      <c r="J1529" s="152"/>
      <c r="K1529" s="152"/>
      <c r="L1529" s="152"/>
      <c r="M1529" s="152"/>
    </row>
    <row r="1530" ht="15" hidden="1" outlineLevel="1" spans="1:13">
      <c r="A1530" s="157"/>
      <c r="B1530" s="151" t="s">
        <v>3125</v>
      </c>
      <c r="C1530" s="152">
        <f t="shared" si="83"/>
        <v>163</v>
      </c>
      <c r="D1530" s="152">
        <v>163</v>
      </c>
      <c r="E1530" s="152">
        <v>163</v>
      </c>
      <c r="F1530" s="152"/>
      <c r="G1530" s="152"/>
      <c r="H1530" s="152">
        <f t="shared" si="84"/>
        <v>0</v>
      </c>
      <c r="I1530" s="152"/>
      <c r="J1530" s="152"/>
      <c r="K1530" s="152"/>
      <c r="L1530" s="152"/>
      <c r="M1530" s="152"/>
    </row>
    <row r="1531" ht="15" hidden="1" outlineLevel="1" spans="1:13">
      <c r="A1531" s="157"/>
      <c r="B1531" s="151" t="s">
        <v>3125</v>
      </c>
      <c r="C1531" s="152">
        <f t="shared" si="83"/>
        <v>50</v>
      </c>
      <c r="D1531" s="152">
        <v>50</v>
      </c>
      <c r="E1531" s="152">
        <v>50</v>
      </c>
      <c r="F1531" s="152"/>
      <c r="G1531" s="152"/>
      <c r="H1531" s="152">
        <f t="shared" si="84"/>
        <v>0</v>
      </c>
      <c r="I1531" s="152"/>
      <c r="J1531" s="152"/>
      <c r="K1531" s="152"/>
      <c r="L1531" s="152"/>
      <c r="M1531" s="152"/>
    </row>
    <row r="1532" ht="15" hidden="1" outlineLevel="1" spans="1:13">
      <c r="A1532" s="157"/>
      <c r="B1532" s="151" t="s">
        <v>3125</v>
      </c>
      <c r="C1532" s="152">
        <f t="shared" si="83"/>
        <v>7</v>
      </c>
      <c r="D1532" s="152">
        <v>7</v>
      </c>
      <c r="E1532" s="152">
        <v>7</v>
      </c>
      <c r="F1532" s="152"/>
      <c r="G1532" s="152"/>
      <c r="H1532" s="152">
        <f t="shared" si="84"/>
        <v>0</v>
      </c>
      <c r="I1532" s="152"/>
      <c r="J1532" s="152"/>
      <c r="K1532" s="152"/>
      <c r="L1532" s="152"/>
      <c r="M1532" s="152"/>
    </row>
    <row r="1533" ht="15" hidden="1" outlineLevel="1" spans="1:13">
      <c r="A1533" s="157"/>
      <c r="B1533" s="151" t="s">
        <v>3125</v>
      </c>
      <c r="C1533" s="152">
        <f t="shared" si="83"/>
        <v>70</v>
      </c>
      <c r="D1533" s="152">
        <v>70</v>
      </c>
      <c r="E1533" s="152">
        <v>70</v>
      </c>
      <c r="F1533" s="152"/>
      <c r="G1533" s="152"/>
      <c r="H1533" s="152">
        <f t="shared" si="84"/>
        <v>0</v>
      </c>
      <c r="I1533" s="152"/>
      <c r="J1533" s="152"/>
      <c r="K1533" s="152"/>
      <c r="L1533" s="152"/>
      <c r="M1533" s="152"/>
    </row>
    <row r="1534" ht="15" hidden="1" outlineLevel="1" spans="1:13">
      <c r="A1534" s="157"/>
      <c r="B1534" s="151" t="s">
        <v>3125</v>
      </c>
      <c r="C1534" s="152">
        <f t="shared" si="83"/>
        <v>48</v>
      </c>
      <c r="D1534" s="152">
        <v>48</v>
      </c>
      <c r="E1534" s="152">
        <v>48</v>
      </c>
      <c r="F1534" s="152"/>
      <c r="G1534" s="152"/>
      <c r="H1534" s="152">
        <f t="shared" si="84"/>
        <v>0</v>
      </c>
      <c r="I1534" s="152"/>
      <c r="J1534" s="152"/>
      <c r="K1534" s="152"/>
      <c r="L1534" s="152"/>
      <c r="M1534" s="152"/>
    </row>
    <row r="1535" ht="15" hidden="1" outlineLevel="1" spans="1:13">
      <c r="A1535" s="157"/>
      <c r="B1535" s="151" t="s">
        <v>3125</v>
      </c>
      <c r="C1535" s="152">
        <f t="shared" si="83"/>
        <v>124</v>
      </c>
      <c r="D1535" s="152">
        <v>124</v>
      </c>
      <c r="E1535" s="152">
        <v>124</v>
      </c>
      <c r="F1535" s="152"/>
      <c r="G1535" s="152"/>
      <c r="H1535" s="152">
        <f t="shared" si="84"/>
        <v>0</v>
      </c>
      <c r="I1535" s="152"/>
      <c r="J1535" s="152"/>
      <c r="K1535" s="152"/>
      <c r="L1535" s="152"/>
      <c r="M1535" s="152"/>
    </row>
    <row r="1536" ht="15" hidden="1" outlineLevel="1" spans="1:13">
      <c r="A1536" s="157"/>
      <c r="B1536" s="151" t="s">
        <v>3125</v>
      </c>
      <c r="C1536" s="152">
        <f t="shared" si="83"/>
        <v>93</v>
      </c>
      <c r="D1536" s="152">
        <v>93</v>
      </c>
      <c r="E1536" s="152">
        <v>93</v>
      </c>
      <c r="F1536" s="152"/>
      <c r="G1536" s="152"/>
      <c r="H1536" s="152">
        <f t="shared" si="84"/>
        <v>0</v>
      </c>
      <c r="I1536" s="152"/>
      <c r="J1536" s="152"/>
      <c r="K1536" s="152"/>
      <c r="L1536" s="152"/>
      <c r="M1536" s="152"/>
    </row>
    <row r="1537" ht="15" hidden="1" outlineLevel="1" spans="1:13">
      <c r="A1537" s="157"/>
      <c r="B1537" s="151" t="s">
        <v>3125</v>
      </c>
      <c r="C1537" s="152">
        <f t="shared" si="83"/>
        <v>41</v>
      </c>
      <c r="D1537" s="152">
        <v>41</v>
      </c>
      <c r="E1537" s="152">
        <v>41</v>
      </c>
      <c r="F1537" s="152"/>
      <c r="G1537" s="152"/>
      <c r="H1537" s="152">
        <f t="shared" si="84"/>
        <v>0</v>
      </c>
      <c r="I1537" s="152"/>
      <c r="J1537" s="152"/>
      <c r="K1537" s="152"/>
      <c r="L1537" s="152"/>
      <c r="M1537" s="152"/>
    </row>
    <row r="1538" ht="15" hidden="1" outlineLevel="1" spans="1:13">
      <c r="A1538" s="157"/>
      <c r="B1538" s="151" t="s">
        <v>3125</v>
      </c>
      <c r="C1538" s="152">
        <f t="shared" si="83"/>
        <v>35</v>
      </c>
      <c r="D1538" s="152">
        <v>35</v>
      </c>
      <c r="E1538" s="152">
        <v>35</v>
      </c>
      <c r="F1538" s="152"/>
      <c r="G1538" s="152"/>
      <c r="H1538" s="152">
        <f t="shared" si="84"/>
        <v>0</v>
      </c>
      <c r="I1538" s="152"/>
      <c r="J1538" s="152"/>
      <c r="K1538" s="152"/>
      <c r="L1538" s="152"/>
      <c r="M1538" s="152"/>
    </row>
    <row r="1539" ht="15" hidden="1" outlineLevel="1" spans="1:13">
      <c r="A1539" s="157"/>
      <c r="B1539" s="151" t="s">
        <v>3125</v>
      </c>
      <c r="C1539" s="152">
        <f t="shared" si="83"/>
        <v>62</v>
      </c>
      <c r="D1539" s="152">
        <v>62</v>
      </c>
      <c r="E1539" s="152">
        <v>62</v>
      </c>
      <c r="F1539" s="152"/>
      <c r="G1539" s="152"/>
      <c r="H1539" s="152">
        <f t="shared" si="84"/>
        <v>0</v>
      </c>
      <c r="I1539" s="152"/>
      <c r="J1539" s="152"/>
      <c r="K1539" s="152"/>
      <c r="L1539" s="152"/>
      <c r="M1539" s="152"/>
    </row>
    <row r="1540" ht="15" hidden="1" outlineLevel="1" spans="1:13">
      <c r="A1540" s="157"/>
      <c r="B1540" s="151" t="s">
        <v>3125</v>
      </c>
      <c r="C1540" s="152">
        <f t="shared" si="83"/>
        <v>6</v>
      </c>
      <c r="D1540" s="152">
        <v>6</v>
      </c>
      <c r="E1540" s="152">
        <v>6</v>
      </c>
      <c r="F1540" s="152"/>
      <c r="G1540" s="152"/>
      <c r="H1540" s="152">
        <f t="shared" si="84"/>
        <v>0</v>
      </c>
      <c r="I1540" s="152"/>
      <c r="J1540" s="152"/>
      <c r="K1540" s="152"/>
      <c r="L1540" s="152"/>
      <c r="M1540" s="152"/>
    </row>
    <row r="1541" ht="15" hidden="1" outlineLevel="1" spans="1:13">
      <c r="A1541" s="157"/>
      <c r="B1541" s="151" t="s">
        <v>3125</v>
      </c>
      <c r="C1541" s="152">
        <f t="shared" si="83"/>
        <v>152</v>
      </c>
      <c r="D1541" s="152">
        <v>152</v>
      </c>
      <c r="E1541" s="152">
        <v>152</v>
      </c>
      <c r="F1541" s="152"/>
      <c r="G1541" s="152"/>
      <c r="H1541" s="152">
        <f t="shared" si="84"/>
        <v>0</v>
      </c>
      <c r="I1541" s="152"/>
      <c r="J1541" s="152"/>
      <c r="K1541" s="152"/>
      <c r="L1541" s="152"/>
      <c r="M1541" s="152"/>
    </row>
    <row r="1542" ht="15" hidden="1" outlineLevel="1" spans="1:13">
      <c r="A1542" s="157"/>
      <c r="B1542" s="151" t="s">
        <v>3125</v>
      </c>
      <c r="C1542" s="152">
        <f t="shared" si="83"/>
        <v>5</v>
      </c>
      <c r="D1542" s="152">
        <v>5</v>
      </c>
      <c r="E1542" s="152">
        <v>5</v>
      </c>
      <c r="F1542" s="152"/>
      <c r="G1542" s="152"/>
      <c r="H1542" s="152">
        <f t="shared" si="84"/>
        <v>0</v>
      </c>
      <c r="I1542" s="152"/>
      <c r="J1542" s="152"/>
      <c r="K1542" s="152"/>
      <c r="L1542" s="152"/>
      <c r="M1542" s="152"/>
    </row>
    <row r="1543" ht="15" hidden="1" outlineLevel="1" spans="1:13">
      <c r="A1543" s="157"/>
      <c r="B1543" s="151" t="s">
        <v>3125</v>
      </c>
      <c r="C1543" s="152">
        <f t="shared" si="83"/>
        <v>22</v>
      </c>
      <c r="D1543" s="152">
        <v>22</v>
      </c>
      <c r="E1543" s="152">
        <v>22</v>
      </c>
      <c r="F1543" s="152"/>
      <c r="G1543" s="152"/>
      <c r="H1543" s="152">
        <f t="shared" si="84"/>
        <v>0</v>
      </c>
      <c r="I1543" s="152"/>
      <c r="J1543" s="152"/>
      <c r="K1543" s="152"/>
      <c r="L1543" s="152"/>
      <c r="M1543" s="152"/>
    </row>
    <row r="1544" ht="15" hidden="1" outlineLevel="1" spans="1:13">
      <c r="A1544" s="157"/>
      <c r="B1544" s="151" t="s">
        <v>3125</v>
      </c>
      <c r="C1544" s="152">
        <f t="shared" si="83"/>
        <v>3</v>
      </c>
      <c r="D1544" s="152">
        <v>3</v>
      </c>
      <c r="E1544" s="152">
        <v>3</v>
      </c>
      <c r="F1544" s="152"/>
      <c r="G1544" s="152"/>
      <c r="H1544" s="152">
        <f t="shared" si="84"/>
        <v>0</v>
      </c>
      <c r="I1544" s="152"/>
      <c r="J1544" s="152"/>
      <c r="K1544" s="152"/>
      <c r="L1544" s="152"/>
      <c r="M1544" s="152"/>
    </row>
    <row r="1545" ht="15" hidden="1" outlineLevel="1" spans="1:13">
      <c r="A1545" s="157"/>
      <c r="B1545" s="151" t="s">
        <v>3125</v>
      </c>
      <c r="C1545" s="152">
        <f t="shared" si="83"/>
        <v>104</v>
      </c>
      <c r="D1545" s="152">
        <v>104</v>
      </c>
      <c r="E1545" s="152">
        <v>104</v>
      </c>
      <c r="F1545" s="152"/>
      <c r="G1545" s="152"/>
      <c r="H1545" s="152">
        <f t="shared" si="84"/>
        <v>0</v>
      </c>
      <c r="I1545" s="152"/>
      <c r="J1545" s="152"/>
      <c r="K1545" s="152"/>
      <c r="L1545" s="152"/>
      <c r="M1545" s="152"/>
    </row>
    <row r="1546" ht="15" hidden="1" outlineLevel="1" spans="1:13">
      <c r="A1546" s="157"/>
      <c r="B1546" s="151" t="s">
        <v>3125</v>
      </c>
      <c r="C1546" s="152">
        <f t="shared" si="83"/>
        <v>79</v>
      </c>
      <c r="D1546" s="152">
        <v>79</v>
      </c>
      <c r="E1546" s="152">
        <v>79</v>
      </c>
      <c r="F1546" s="152"/>
      <c r="G1546" s="152"/>
      <c r="H1546" s="152">
        <f t="shared" si="84"/>
        <v>0</v>
      </c>
      <c r="I1546" s="152"/>
      <c r="J1546" s="152"/>
      <c r="K1546" s="152"/>
      <c r="L1546" s="152"/>
      <c r="M1546" s="152"/>
    </row>
    <row r="1547" ht="15" hidden="1" outlineLevel="1" spans="1:13">
      <c r="A1547" s="157"/>
      <c r="B1547" s="151" t="s">
        <v>3125</v>
      </c>
      <c r="C1547" s="152">
        <f t="shared" si="83"/>
        <v>3</v>
      </c>
      <c r="D1547" s="152">
        <v>3</v>
      </c>
      <c r="E1547" s="152">
        <v>3</v>
      </c>
      <c r="F1547" s="152"/>
      <c r="G1547" s="152"/>
      <c r="H1547" s="152">
        <f t="shared" si="84"/>
        <v>0</v>
      </c>
      <c r="I1547" s="152"/>
      <c r="J1547" s="152"/>
      <c r="K1547" s="152"/>
      <c r="L1547" s="152"/>
      <c r="M1547" s="152"/>
    </row>
    <row r="1548" ht="15" hidden="1" outlineLevel="1" spans="1:13">
      <c r="A1548" s="157"/>
      <c r="B1548" s="151" t="s">
        <v>3125</v>
      </c>
      <c r="C1548" s="152">
        <f t="shared" si="83"/>
        <v>42</v>
      </c>
      <c r="D1548" s="152">
        <v>42</v>
      </c>
      <c r="E1548" s="152">
        <v>42</v>
      </c>
      <c r="F1548" s="152"/>
      <c r="G1548" s="152"/>
      <c r="H1548" s="152">
        <f t="shared" si="84"/>
        <v>0</v>
      </c>
      <c r="I1548" s="152"/>
      <c r="J1548" s="152"/>
      <c r="K1548" s="152"/>
      <c r="L1548" s="152"/>
      <c r="M1548" s="152"/>
    </row>
    <row r="1549" ht="15" hidden="1" outlineLevel="1" spans="1:13">
      <c r="A1549" s="157"/>
      <c r="B1549" s="151" t="s">
        <v>3125</v>
      </c>
      <c r="C1549" s="152">
        <f t="shared" ref="C1549:C1580" si="85">H1549+G1549+D1549</f>
        <v>60</v>
      </c>
      <c r="D1549" s="152">
        <v>60</v>
      </c>
      <c r="E1549" s="152">
        <v>60</v>
      </c>
      <c r="F1549" s="152"/>
      <c r="G1549" s="152"/>
      <c r="H1549" s="152">
        <f t="shared" ref="H1549:H1580" si="86">SUM(I1549:M1549)</f>
        <v>0</v>
      </c>
      <c r="I1549" s="152"/>
      <c r="J1549" s="152"/>
      <c r="K1549" s="152"/>
      <c r="L1549" s="152"/>
      <c r="M1549" s="152"/>
    </row>
    <row r="1550" ht="15" hidden="1" outlineLevel="1" spans="1:13">
      <c r="A1550" s="157"/>
      <c r="B1550" s="151" t="s">
        <v>3125</v>
      </c>
      <c r="C1550" s="152">
        <f t="shared" si="85"/>
        <v>688</v>
      </c>
      <c r="D1550" s="152">
        <v>688</v>
      </c>
      <c r="E1550" s="152">
        <v>688</v>
      </c>
      <c r="F1550" s="152"/>
      <c r="G1550" s="152"/>
      <c r="H1550" s="152">
        <f t="shared" si="86"/>
        <v>0</v>
      </c>
      <c r="I1550" s="152"/>
      <c r="J1550" s="152"/>
      <c r="K1550" s="152"/>
      <c r="L1550" s="152"/>
      <c r="M1550" s="152"/>
    </row>
    <row r="1551" ht="15" hidden="1" outlineLevel="1" spans="1:13">
      <c r="A1551" s="157"/>
      <c r="B1551" s="151" t="s">
        <v>3125</v>
      </c>
      <c r="C1551" s="152">
        <f t="shared" si="85"/>
        <v>22</v>
      </c>
      <c r="D1551" s="152">
        <v>22</v>
      </c>
      <c r="E1551" s="152">
        <v>22</v>
      </c>
      <c r="F1551" s="152"/>
      <c r="G1551" s="152"/>
      <c r="H1551" s="152">
        <f t="shared" si="86"/>
        <v>0</v>
      </c>
      <c r="I1551" s="152"/>
      <c r="J1551" s="152"/>
      <c r="K1551" s="152"/>
      <c r="L1551" s="152"/>
      <c r="M1551" s="152"/>
    </row>
    <row r="1552" ht="15" hidden="1" outlineLevel="1" spans="1:13">
      <c r="A1552" s="157"/>
      <c r="B1552" s="151" t="s">
        <v>3125</v>
      </c>
      <c r="C1552" s="152">
        <f t="shared" si="85"/>
        <v>2150</v>
      </c>
      <c r="D1552" s="152">
        <v>2150</v>
      </c>
      <c r="E1552" s="152">
        <v>2150</v>
      </c>
      <c r="F1552" s="152"/>
      <c r="G1552" s="152"/>
      <c r="H1552" s="152">
        <f t="shared" si="86"/>
        <v>0</v>
      </c>
      <c r="I1552" s="152"/>
      <c r="J1552" s="152"/>
      <c r="K1552" s="152"/>
      <c r="L1552" s="152"/>
      <c r="M1552" s="152"/>
    </row>
    <row r="1553" ht="15" hidden="1" outlineLevel="1" spans="1:13">
      <c r="A1553" s="157"/>
      <c r="B1553" s="151" t="s">
        <v>3125</v>
      </c>
      <c r="C1553" s="152">
        <f t="shared" si="85"/>
        <v>100</v>
      </c>
      <c r="D1553" s="152">
        <v>100</v>
      </c>
      <c r="E1553" s="152">
        <v>100</v>
      </c>
      <c r="F1553" s="152"/>
      <c r="G1553" s="152"/>
      <c r="H1553" s="152">
        <f t="shared" si="86"/>
        <v>0</v>
      </c>
      <c r="I1553" s="152"/>
      <c r="J1553" s="152"/>
      <c r="K1553" s="152"/>
      <c r="L1553" s="152"/>
      <c r="M1553" s="152"/>
    </row>
    <row r="1554" ht="15" hidden="1" outlineLevel="1" spans="1:13">
      <c r="A1554" s="157"/>
      <c r="B1554" s="151" t="s">
        <v>3125</v>
      </c>
      <c r="C1554" s="152">
        <f t="shared" si="85"/>
        <v>910</v>
      </c>
      <c r="D1554" s="152">
        <v>910</v>
      </c>
      <c r="E1554" s="152">
        <v>910</v>
      </c>
      <c r="F1554" s="152"/>
      <c r="G1554" s="152"/>
      <c r="H1554" s="152">
        <f t="shared" si="86"/>
        <v>0</v>
      </c>
      <c r="I1554" s="152"/>
      <c r="J1554" s="152"/>
      <c r="K1554" s="152"/>
      <c r="L1554" s="152"/>
      <c r="M1554" s="152"/>
    </row>
    <row r="1555" ht="15" hidden="1" outlineLevel="1" spans="1:13">
      <c r="A1555" s="157"/>
      <c r="B1555" s="151" t="s">
        <v>3125</v>
      </c>
      <c r="C1555" s="152">
        <f t="shared" si="85"/>
        <v>337</v>
      </c>
      <c r="D1555" s="152">
        <v>337</v>
      </c>
      <c r="E1555" s="152">
        <v>337</v>
      </c>
      <c r="F1555" s="152"/>
      <c r="G1555" s="152"/>
      <c r="H1555" s="152">
        <f t="shared" si="86"/>
        <v>0</v>
      </c>
      <c r="I1555" s="152"/>
      <c r="J1555" s="152"/>
      <c r="K1555" s="152"/>
      <c r="L1555" s="152"/>
      <c r="M1555" s="152"/>
    </row>
    <row r="1556" ht="15" hidden="1" outlineLevel="1" spans="1:13">
      <c r="A1556" s="157"/>
      <c r="B1556" s="151" t="s">
        <v>3125</v>
      </c>
      <c r="C1556" s="152">
        <f t="shared" si="85"/>
        <v>325</v>
      </c>
      <c r="D1556" s="152">
        <v>325</v>
      </c>
      <c r="E1556" s="152">
        <v>325</v>
      </c>
      <c r="F1556" s="152"/>
      <c r="G1556" s="152"/>
      <c r="H1556" s="152">
        <f t="shared" si="86"/>
        <v>0</v>
      </c>
      <c r="I1556" s="152"/>
      <c r="J1556" s="152"/>
      <c r="K1556" s="152"/>
      <c r="L1556" s="152"/>
      <c r="M1556" s="152"/>
    </row>
    <row r="1557" ht="15" hidden="1" outlineLevel="1" spans="1:13">
      <c r="A1557" s="157"/>
      <c r="B1557" s="151" t="s">
        <v>3125</v>
      </c>
      <c r="C1557" s="152">
        <f t="shared" si="85"/>
        <v>6</v>
      </c>
      <c r="D1557" s="152">
        <v>6</v>
      </c>
      <c r="E1557" s="152">
        <v>6</v>
      </c>
      <c r="F1557" s="152"/>
      <c r="G1557" s="152"/>
      <c r="H1557" s="152">
        <f t="shared" si="86"/>
        <v>0</v>
      </c>
      <c r="I1557" s="152"/>
      <c r="J1557" s="152"/>
      <c r="K1557" s="152"/>
      <c r="L1557" s="152"/>
      <c r="M1557" s="152"/>
    </row>
    <row r="1558" ht="15" hidden="1" outlineLevel="1" spans="1:13">
      <c r="A1558" s="157"/>
      <c r="B1558" s="151" t="s">
        <v>3125</v>
      </c>
      <c r="C1558" s="152">
        <f t="shared" si="85"/>
        <v>4</v>
      </c>
      <c r="D1558" s="152">
        <v>4</v>
      </c>
      <c r="E1558" s="152">
        <v>4</v>
      </c>
      <c r="F1558" s="152"/>
      <c r="G1558" s="152"/>
      <c r="H1558" s="152">
        <f t="shared" si="86"/>
        <v>0</v>
      </c>
      <c r="I1558" s="152"/>
      <c r="J1558" s="152"/>
      <c r="K1558" s="152"/>
      <c r="L1558" s="152"/>
      <c r="M1558" s="152"/>
    </row>
    <row r="1559" ht="15" hidden="1" outlineLevel="1" spans="1:13">
      <c r="A1559" s="157"/>
      <c r="B1559" s="151" t="s">
        <v>3125</v>
      </c>
      <c r="C1559" s="152">
        <f t="shared" si="85"/>
        <v>19</v>
      </c>
      <c r="D1559" s="152">
        <v>19</v>
      </c>
      <c r="E1559" s="152">
        <v>19</v>
      </c>
      <c r="F1559" s="152"/>
      <c r="G1559" s="152"/>
      <c r="H1559" s="152">
        <f t="shared" si="86"/>
        <v>0</v>
      </c>
      <c r="I1559" s="152"/>
      <c r="J1559" s="152"/>
      <c r="K1559" s="152"/>
      <c r="L1559" s="152"/>
      <c r="M1559" s="152"/>
    </row>
    <row r="1560" ht="15" hidden="1" outlineLevel="1" spans="1:13">
      <c r="A1560" s="157"/>
      <c r="B1560" s="151" t="s">
        <v>3125</v>
      </c>
      <c r="C1560" s="152">
        <f t="shared" si="85"/>
        <v>466</v>
      </c>
      <c r="D1560" s="152">
        <v>466</v>
      </c>
      <c r="E1560" s="152">
        <v>466</v>
      </c>
      <c r="F1560" s="152"/>
      <c r="G1560" s="152"/>
      <c r="H1560" s="152">
        <f t="shared" si="86"/>
        <v>0</v>
      </c>
      <c r="I1560" s="152"/>
      <c r="J1560" s="152"/>
      <c r="K1560" s="152"/>
      <c r="L1560" s="152"/>
      <c r="M1560" s="152"/>
    </row>
    <row r="1561" ht="15" hidden="1" outlineLevel="1" spans="1:13">
      <c r="A1561" s="157"/>
      <c r="B1561" s="151" t="s">
        <v>3125</v>
      </c>
      <c r="C1561" s="152">
        <f t="shared" si="85"/>
        <v>14</v>
      </c>
      <c r="D1561" s="152">
        <v>14</v>
      </c>
      <c r="E1561" s="152">
        <v>14</v>
      </c>
      <c r="F1561" s="152"/>
      <c r="G1561" s="152"/>
      <c r="H1561" s="152">
        <f t="shared" si="86"/>
        <v>0</v>
      </c>
      <c r="I1561" s="152"/>
      <c r="J1561" s="152"/>
      <c r="K1561" s="152"/>
      <c r="L1561" s="152"/>
      <c r="M1561" s="152"/>
    </row>
    <row r="1562" ht="15" hidden="1" outlineLevel="1" spans="1:13">
      <c r="A1562" s="157"/>
      <c r="B1562" s="151" t="s">
        <v>3125</v>
      </c>
      <c r="C1562" s="152">
        <f t="shared" si="85"/>
        <v>3</v>
      </c>
      <c r="D1562" s="152">
        <v>3</v>
      </c>
      <c r="E1562" s="152">
        <v>3</v>
      </c>
      <c r="F1562" s="152"/>
      <c r="G1562" s="152"/>
      <c r="H1562" s="152">
        <f t="shared" si="86"/>
        <v>0</v>
      </c>
      <c r="I1562" s="152"/>
      <c r="J1562" s="152"/>
      <c r="K1562" s="152"/>
      <c r="L1562" s="152"/>
      <c r="M1562" s="152"/>
    </row>
    <row r="1563" ht="15" hidden="1" outlineLevel="1" spans="1:13">
      <c r="A1563" s="157"/>
      <c r="B1563" s="151" t="s">
        <v>3125</v>
      </c>
      <c r="C1563" s="152">
        <f t="shared" si="85"/>
        <v>14</v>
      </c>
      <c r="D1563" s="152">
        <v>14</v>
      </c>
      <c r="E1563" s="152">
        <v>14</v>
      </c>
      <c r="F1563" s="152"/>
      <c r="G1563" s="152"/>
      <c r="H1563" s="152">
        <f t="shared" si="86"/>
        <v>0</v>
      </c>
      <c r="I1563" s="152"/>
      <c r="J1563" s="152"/>
      <c r="K1563" s="152"/>
      <c r="L1563" s="152"/>
      <c r="M1563" s="152"/>
    </row>
    <row r="1564" ht="15" hidden="1" outlineLevel="1" spans="1:13">
      <c r="A1564" s="157"/>
      <c r="B1564" s="151" t="s">
        <v>3125</v>
      </c>
      <c r="C1564" s="152">
        <f t="shared" si="85"/>
        <v>1598</v>
      </c>
      <c r="D1564" s="152">
        <v>1598</v>
      </c>
      <c r="E1564" s="152">
        <v>1598</v>
      </c>
      <c r="F1564" s="152"/>
      <c r="G1564" s="152"/>
      <c r="H1564" s="152">
        <f t="shared" si="86"/>
        <v>0</v>
      </c>
      <c r="I1564" s="152"/>
      <c r="J1564" s="152"/>
      <c r="K1564" s="152"/>
      <c r="L1564" s="152"/>
      <c r="M1564" s="152"/>
    </row>
    <row r="1565" ht="15" hidden="1" outlineLevel="1" spans="1:13">
      <c r="A1565" s="157"/>
      <c r="B1565" s="151" t="s">
        <v>3125</v>
      </c>
      <c r="C1565" s="152">
        <f t="shared" si="85"/>
        <v>1725</v>
      </c>
      <c r="D1565" s="152">
        <v>1725</v>
      </c>
      <c r="E1565" s="152">
        <v>1725</v>
      </c>
      <c r="F1565" s="152"/>
      <c r="G1565" s="152"/>
      <c r="H1565" s="152">
        <f t="shared" si="86"/>
        <v>0</v>
      </c>
      <c r="I1565" s="152"/>
      <c r="J1565" s="152"/>
      <c r="K1565" s="152"/>
      <c r="L1565" s="152"/>
      <c r="M1565" s="152"/>
    </row>
    <row r="1566" ht="15" hidden="1" outlineLevel="1" spans="1:13">
      <c r="A1566" s="157"/>
      <c r="B1566" s="151" t="s">
        <v>3125</v>
      </c>
      <c r="C1566" s="152">
        <f t="shared" si="85"/>
        <v>1527</v>
      </c>
      <c r="D1566" s="152">
        <v>1527</v>
      </c>
      <c r="E1566" s="152">
        <v>1527</v>
      </c>
      <c r="F1566" s="152"/>
      <c r="G1566" s="152"/>
      <c r="H1566" s="152">
        <f t="shared" si="86"/>
        <v>0</v>
      </c>
      <c r="I1566" s="152"/>
      <c r="J1566" s="152"/>
      <c r="K1566" s="152"/>
      <c r="L1566" s="152"/>
      <c r="M1566" s="152"/>
    </row>
    <row r="1567" ht="15" hidden="1" outlineLevel="1" spans="1:13">
      <c r="A1567" s="157"/>
      <c r="B1567" s="151" t="s">
        <v>3125</v>
      </c>
      <c r="C1567" s="152">
        <f t="shared" si="85"/>
        <v>1513</v>
      </c>
      <c r="D1567" s="152">
        <v>1513</v>
      </c>
      <c r="E1567" s="152">
        <v>1513</v>
      </c>
      <c r="F1567" s="152"/>
      <c r="G1567" s="152"/>
      <c r="H1567" s="152">
        <f t="shared" si="86"/>
        <v>0</v>
      </c>
      <c r="I1567" s="152"/>
      <c r="J1567" s="152"/>
      <c r="K1567" s="152"/>
      <c r="L1567" s="152"/>
      <c r="M1567" s="152"/>
    </row>
    <row r="1568" ht="15" hidden="1" outlineLevel="1" spans="1:13">
      <c r="A1568" s="157"/>
      <c r="B1568" s="151" t="s">
        <v>3125</v>
      </c>
      <c r="C1568" s="152">
        <f t="shared" si="85"/>
        <v>40</v>
      </c>
      <c r="D1568" s="152">
        <v>40</v>
      </c>
      <c r="E1568" s="152">
        <v>40</v>
      </c>
      <c r="F1568" s="152"/>
      <c r="G1568" s="152"/>
      <c r="H1568" s="152">
        <f t="shared" si="86"/>
        <v>0</v>
      </c>
      <c r="I1568" s="152"/>
      <c r="J1568" s="152"/>
      <c r="K1568" s="152"/>
      <c r="L1568" s="152"/>
      <c r="M1568" s="152"/>
    </row>
    <row r="1569" ht="15" hidden="1" outlineLevel="1" spans="1:13">
      <c r="A1569" s="157"/>
      <c r="B1569" s="151" t="s">
        <v>3125</v>
      </c>
      <c r="C1569" s="152">
        <f t="shared" si="85"/>
        <v>32</v>
      </c>
      <c r="D1569" s="152">
        <v>32</v>
      </c>
      <c r="E1569" s="152">
        <v>32</v>
      </c>
      <c r="F1569" s="152"/>
      <c r="G1569" s="152"/>
      <c r="H1569" s="152">
        <f t="shared" si="86"/>
        <v>0</v>
      </c>
      <c r="I1569" s="152"/>
      <c r="J1569" s="152"/>
      <c r="K1569" s="152"/>
      <c r="L1569" s="152"/>
      <c r="M1569" s="152"/>
    </row>
    <row r="1570" ht="15" hidden="1" outlineLevel="1" spans="1:13">
      <c r="A1570" s="157"/>
      <c r="B1570" s="151" t="s">
        <v>3125</v>
      </c>
      <c r="C1570" s="152">
        <f t="shared" si="85"/>
        <v>34</v>
      </c>
      <c r="D1570" s="152">
        <v>34</v>
      </c>
      <c r="E1570" s="152">
        <v>34</v>
      </c>
      <c r="F1570" s="152"/>
      <c r="G1570" s="152"/>
      <c r="H1570" s="152">
        <f t="shared" si="86"/>
        <v>0</v>
      </c>
      <c r="I1570" s="152"/>
      <c r="J1570" s="152"/>
      <c r="K1570" s="152"/>
      <c r="L1570" s="152"/>
      <c r="M1570" s="152"/>
    </row>
    <row r="1571" ht="15" hidden="1" outlineLevel="1" spans="1:13">
      <c r="A1571" s="157"/>
      <c r="B1571" s="151" t="s">
        <v>3125</v>
      </c>
      <c r="C1571" s="152">
        <f t="shared" si="85"/>
        <v>6</v>
      </c>
      <c r="D1571" s="152">
        <v>6</v>
      </c>
      <c r="E1571" s="152">
        <v>6</v>
      </c>
      <c r="F1571" s="152"/>
      <c r="G1571" s="152"/>
      <c r="H1571" s="152">
        <f t="shared" si="86"/>
        <v>0</v>
      </c>
      <c r="I1571" s="152"/>
      <c r="J1571" s="152"/>
      <c r="K1571" s="152"/>
      <c r="L1571" s="152"/>
      <c r="M1571" s="152"/>
    </row>
    <row r="1572" ht="15" hidden="1" outlineLevel="1" spans="1:13">
      <c r="A1572" s="157"/>
      <c r="B1572" s="151" t="s">
        <v>3125</v>
      </c>
      <c r="C1572" s="152">
        <f t="shared" si="85"/>
        <v>169</v>
      </c>
      <c r="D1572" s="152">
        <v>169</v>
      </c>
      <c r="E1572" s="152">
        <v>169</v>
      </c>
      <c r="F1572" s="152"/>
      <c r="G1572" s="152"/>
      <c r="H1572" s="152">
        <f t="shared" si="86"/>
        <v>0</v>
      </c>
      <c r="I1572" s="152"/>
      <c r="J1572" s="152"/>
      <c r="K1572" s="152"/>
      <c r="L1572" s="152"/>
      <c r="M1572" s="152"/>
    </row>
    <row r="1573" ht="15" hidden="1" outlineLevel="1" spans="1:13">
      <c r="A1573" s="157"/>
      <c r="B1573" s="151" t="s">
        <v>3125</v>
      </c>
      <c r="C1573" s="152">
        <f t="shared" si="85"/>
        <v>19</v>
      </c>
      <c r="D1573" s="152">
        <v>19</v>
      </c>
      <c r="E1573" s="152">
        <v>19</v>
      </c>
      <c r="F1573" s="152"/>
      <c r="G1573" s="152"/>
      <c r="H1573" s="152">
        <f t="shared" si="86"/>
        <v>0</v>
      </c>
      <c r="I1573" s="152"/>
      <c r="J1573" s="152"/>
      <c r="K1573" s="152"/>
      <c r="L1573" s="152"/>
      <c r="M1573" s="152"/>
    </row>
    <row r="1574" ht="15" hidden="1" outlineLevel="1" spans="1:13">
      <c r="A1574" s="157"/>
      <c r="B1574" s="151" t="s">
        <v>3125</v>
      </c>
      <c r="C1574" s="152">
        <f t="shared" si="85"/>
        <v>1500</v>
      </c>
      <c r="D1574" s="152">
        <v>1500</v>
      </c>
      <c r="E1574" s="152">
        <v>1500</v>
      </c>
      <c r="F1574" s="152"/>
      <c r="G1574" s="152"/>
      <c r="H1574" s="152">
        <f t="shared" si="86"/>
        <v>0</v>
      </c>
      <c r="I1574" s="152"/>
      <c r="J1574" s="152"/>
      <c r="K1574" s="152"/>
      <c r="L1574" s="152"/>
      <c r="M1574" s="152"/>
    </row>
    <row r="1575" ht="15" hidden="1" outlineLevel="1" spans="1:13">
      <c r="A1575" s="157"/>
      <c r="B1575" s="151" t="s">
        <v>3125</v>
      </c>
      <c r="C1575" s="152">
        <f t="shared" si="85"/>
        <v>186</v>
      </c>
      <c r="D1575" s="152">
        <v>186</v>
      </c>
      <c r="E1575" s="152">
        <v>186</v>
      </c>
      <c r="F1575" s="152"/>
      <c r="G1575" s="152"/>
      <c r="H1575" s="152">
        <f t="shared" si="86"/>
        <v>0</v>
      </c>
      <c r="I1575" s="152"/>
      <c r="J1575" s="152"/>
      <c r="K1575" s="152"/>
      <c r="L1575" s="152"/>
      <c r="M1575" s="152"/>
    </row>
    <row r="1576" ht="15" hidden="1" outlineLevel="1" spans="1:13">
      <c r="A1576" s="157"/>
      <c r="B1576" s="151" t="s">
        <v>3125</v>
      </c>
      <c r="C1576" s="152">
        <f t="shared" si="85"/>
        <v>79</v>
      </c>
      <c r="D1576" s="152">
        <v>79</v>
      </c>
      <c r="E1576" s="152">
        <v>79</v>
      </c>
      <c r="F1576" s="152"/>
      <c r="G1576" s="152"/>
      <c r="H1576" s="152">
        <f t="shared" si="86"/>
        <v>0</v>
      </c>
      <c r="I1576" s="152"/>
      <c r="J1576" s="152"/>
      <c r="K1576" s="152"/>
      <c r="L1576" s="152"/>
      <c r="M1576" s="152"/>
    </row>
    <row r="1577" ht="15" hidden="1" outlineLevel="1" spans="1:13">
      <c r="A1577" s="157"/>
      <c r="B1577" s="151" t="s">
        <v>3125</v>
      </c>
      <c r="C1577" s="152">
        <f t="shared" si="85"/>
        <v>85</v>
      </c>
      <c r="D1577" s="152">
        <v>85</v>
      </c>
      <c r="E1577" s="152">
        <v>85</v>
      </c>
      <c r="F1577" s="152"/>
      <c r="G1577" s="152"/>
      <c r="H1577" s="152">
        <f t="shared" si="86"/>
        <v>0</v>
      </c>
      <c r="I1577" s="152"/>
      <c r="J1577" s="152"/>
      <c r="K1577" s="152"/>
      <c r="L1577" s="152"/>
      <c r="M1577" s="152"/>
    </row>
    <row r="1578" ht="15" hidden="1" outlineLevel="1" spans="1:13">
      <c r="A1578" s="157"/>
      <c r="B1578" s="151" t="s">
        <v>3125</v>
      </c>
      <c r="C1578" s="152">
        <f t="shared" si="85"/>
        <v>14</v>
      </c>
      <c r="D1578" s="152">
        <v>14</v>
      </c>
      <c r="E1578" s="152">
        <v>14</v>
      </c>
      <c r="F1578" s="152"/>
      <c r="G1578" s="152"/>
      <c r="H1578" s="152">
        <f t="shared" si="86"/>
        <v>0</v>
      </c>
      <c r="I1578" s="152"/>
      <c r="J1578" s="152"/>
      <c r="K1578" s="152"/>
      <c r="L1578" s="152"/>
      <c r="M1578" s="152"/>
    </row>
    <row r="1579" ht="15" hidden="1" outlineLevel="1" spans="1:13">
      <c r="A1579" s="157"/>
      <c r="B1579" s="151" t="s">
        <v>3125</v>
      </c>
      <c r="C1579" s="152">
        <f t="shared" si="85"/>
        <v>23</v>
      </c>
      <c r="D1579" s="152">
        <v>23</v>
      </c>
      <c r="E1579" s="152">
        <v>23</v>
      </c>
      <c r="F1579" s="152"/>
      <c r="G1579" s="152"/>
      <c r="H1579" s="152">
        <f t="shared" si="86"/>
        <v>0</v>
      </c>
      <c r="I1579" s="152"/>
      <c r="J1579" s="152"/>
      <c r="K1579" s="152"/>
      <c r="L1579" s="152"/>
      <c r="M1579" s="152"/>
    </row>
    <row r="1580" ht="15" hidden="1" outlineLevel="1" spans="1:13">
      <c r="A1580" s="157"/>
      <c r="B1580" s="151" t="s">
        <v>3125</v>
      </c>
      <c r="C1580" s="152">
        <f t="shared" si="85"/>
        <v>12</v>
      </c>
      <c r="D1580" s="152">
        <v>12</v>
      </c>
      <c r="E1580" s="152">
        <v>12</v>
      </c>
      <c r="F1580" s="152"/>
      <c r="G1580" s="152"/>
      <c r="H1580" s="152">
        <f t="shared" si="86"/>
        <v>0</v>
      </c>
      <c r="I1580" s="152"/>
      <c r="J1580" s="152"/>
      <c r="K1580" s="152"/>
      <c r="L1580" s="152"/>
      <c r="M1580" s="152"/>
    </row>
    <row r="1581" ht="15" hidden="1" outlineLevel="1" spans="1:13">
      <c r="A1581" s="157"/>
      <c r="B1581" s="151" t="s">
        <v>3125</v>
      </c>
      <c r="C1581" s="152">
        <f t="shared" ref="C1581:C1612" si="87">H1581+G1581+D1581</f>
        <v>19</v>
      </c>
      <c r="D1581" s="152">
        <v>19</v>
      </c>
      <c r="E1581" s="152">
        <v>19</v>
      </c>
      <c r="F1581" s="152"/>
      <c r="G1581" s="152"/>
      <c r="H1581" s="152">
        <f t="shared" ref="H1581:H1612" si="88">SUM(I1581:M1581)</f>
        <v>0</v>
      </c>
      <c r="I1581" s="152"/>
      <c r="J1581" s="152"/>
      <c r="K1581" s="152"/>
      <c r="L1581" s="152"/>
      <c r="M1581" s="152"/>
    </row>
    <row r="1582" ht="15" hidden="1" outlineLevel="1" spans="1:13">
      <c r="A1582" s="157"/>
      <c r="B1582" s="151" t="s">
        <v>3125</v>
      </c>
      <c r="C1582" s="152">
        <f t="shared" si="87"/>
        <v>8</v>
      </c>
      <c r="D1582" s="152">
        <v>8</v>
      </c>
      <c r="E1582" s="152">
        <v>8</v>
      </c>
      <c r="F1582" s="152"/>
      <c r="G1582" s="152"/>
      <c r="H1582" s="152">
        <f t="shared" si="88"/>
        <v>0</v>
      </c>
      <c r="I1582" s="152"/>
      <c r="J1582" s="152"/>
      <c r="K1582" s="152"/>
      <c r="L1582" s="152"/>
      <c r="M1582" s="152"/>
    </row>
    <row r="1583" ht="15" hidden="1" outlineLevel="1" spans="1:13">
      <c r="A1583" s="157"/>
      <c r="B1583" s="151" t="s">
        <v>3125</v>
      </c>
      <c r="C1583" s="152">
        <f t="shared" si="87"/>
        <v>359</v>
      </c>
      <c r="D1583" s="152">
        <v>359</v>
      </c>
      <c r="E1583" s="152">
        <v>359</v>
      </c>
      <c r="F1583" s="152"/>
      <c r="G1583" s="152"/>
      <c r="H1583" s="152">
        <f t="shared" si="88"/>
        <v>0</v>
      </c>
      <c r="I1583" s="152"/>
      <c r="J1583" s="152"/>
      <c r="K1583" s="152"/>
      <c r="L1583" s="152"/>
      <c r="M1583" s="152"/>
    </row>
    <row r="1584" ht="15" hidden="1" outlineLevel="1" spans="1:13">
      <c r="A1584" s="157"/>
      <c r="B1584" s="151" t="s">
        <v>3125</v>
      </c>
      <c r="C1584" s="152">
        <f t="shared" si="87"/>
        <v>12</v>
      </c>
      <c r="D1584" s="152">
        <v>12</v>
      </c>
      <c r="E1584" s="152">
        <v>12</v>
      </c>
      <c r="F1584" s="152"/>
      <c r="G1584" s="152"/>
      <c r="H1584" s="152">
        <f t="shared" si="88"/>
        <v>0</v>
      </c>
      <c r="I1584" s="152"/>
      <c r="J1584" s="152"/>
      <c r="K1584" s="152"/>
      <c r="L1584" s="152"/>
      <c r="M1584" s="152"/>
    </row>
    <row r="1585" ht="15" hidden="1" outlineLevel="1" spans="1:13">
      <c r="A1585" s="157"/>
      <c r="B1585" s="151" t="s">
        <v>3125</v>
      </c>
      <c r="C1585" s="152">
        <f t="shared" si="87"/>
        <v>2</v>
      </c>
      <c r="D1585" s="152">
        <v>2</v>
      </c>
      <c r="E1585" s="152">
        <v>2</v>
      </c>
      <c r="F1585" s="152"/>
      <c r="G1585" s="152"/>
      <c r="H1585" s="152">
        <f t="shared" si="88"/>
        <v>0</v>
      </c>
      <c r="I1585" s="152"/>
      <c r="J1585" s="152"/>
      <c r="K1585" s="152"/>
      <c r="L1585" s="152"/>
      <c r="M1585" s="152"/>
    </row>
    <row r="1586" ht="15" hidden="1" outlineLevel="1" spans="1:13">
      <c r="A1586" s="157"/>
      <c r="B1586" s="151" t="s">
        <v>3125</v>
      </c>
      <c r="C1586" s="152">
        <f t="shared" si="87"/>
        <v>13</v>
      </c>
      <c r="D1586" s="152">
        <v>13</v>
      </c>
      <c r="E1586" s="152">
        <v>13</v>
      </c>
      <c r="F1586" s="152"/>
      <c r="G1586" s="152"/>
      <c r="H1586" s="152">
        <f t="shared" si="88"/>
        <v>0</v>
      </c>
      <c r="I1586" s="152"/>
      <c r="J1586" s="152"/>
      <c r="K1586" s="152"/>
      <c r="L1586" s="152"/>
      <c r="M1586" s="152"/>
    </row>
    <row r="1587" ht="15" hidden="1" outlineLevel="1" spans="1:13">
      <c r="A1587" s="157"/>
      <c r="B1587" s="151" t="s">
        <v>3125</v>
      </c>
      <c r="C1587" s="152">
        <f t="shared" si="87"/>
        <v>20</v>
      </c>
      <c r="D1587" s="152">
        <v>20</v>
      </c>
      <c r="E1587" s="152">
        <v>20</v>
      </c>
      <c r="F1587" s="152"/>
      <c r="G1587" s="152"/>
      <c r="H1587" s="152">
        <f t="shared" si="88"/>
        <v>0</v>
      </c>
      <c r="I1587" s="152"/>
      <c r="J1587" s="152"/>
      <c r="K1587" s="152"/>
      <c r="L1587" s="152"/>
      <c r="M1587" s="152"/>
    </row>
    <row r="1588" ht="15" hidden="1" outlineLevel="1" spans="1:13">
      <c r="A1588" s="157"/>
      <c r="B1588" s="151" t="s">
        <v>3125</v>
      </c>
      <c r="C1588" s="152">
        <f t="shared" si="87"/>
        <v>135</v>
      </c>
      <c r="D1588" s="152">
        <v>135</v>
      </c>
      <c r="E1588" s="152">
        <v>135</v>
      </c>
      <c r="F1588" s="152"/>
      <c r="G1588" s="152"/>
      <c r="H1588" s="152">
        <f t="shared" si="88"/>
        <v>0</v>
      </c>
      <c r="I1588" s="152"/>
      <c r="J1588" s="152"/>
      <c r="K1588" s="152"/>
      <c r="L1588" s="152"/>
      <c r="M1588" s="152"/>
    </row>
    <row r="1589" ht="15" hidden="1" outlineLevel="1" spans="1:13">
      <c r="A1589" s="157"/>
      <c r="B1589" s="151" t="s">
        <v>3125</v>
      </c>
      <c r="C1589" s="152">
        <f t="shared" si="87"/>
        <v>9</v>
      </c>
      <c r="D1589" s="152">
        <v>9</v>
      </c>
      <c r="E1589" s="152">
        <v>9</v>
      </c>
      <c r="F1589" s="152"/>
      <c r="G1589" s="152"/>
      <c r="H1589" s="152">
        <f t="shared" si="88"/>
        <v>0</v>
      </c>
      <c r="I1589" s="152"/>
      <c r="J1589" s="152"/>
      <c r="K1589" s="152"/>
      <c r="L1589" s="152"/>
      <c r="M1589" s="152"/>
    </row>
    <row r="1590" ht="15" hidden="1" outlineLevel="1" spans="1:13">
      <c r="A1590" s="157"/>
      <c r="B1590" s="151" t="s">
        <v>3125</v>
      </c>
      <c r="C1590" s="152">
        <f t="shared" si="87"/>
        <v>10</v>
      </c>
      <c r="D1590" s="152">
        <v>10</v>
      </c>
      <c r="E1590" s="152">
        <v>10</v>
      </c>
      <c r="F1590" s="152"/>
      <c r="G1590" s="152"/>
      <c r="H1590" s="152">
        <f t="shared" si="88"/>
        <v>0</v>
      </c>
      <c r="I1590" s="152"/>
      <c r="J1590" s="152"/>
      <c r="K1590" s="152"/>
      <c r="L1590" s="152"/>
      <c r="M1590" s="152"/>
    </row>
    <row r="1591" ht="15" hidden="1" outlineLevel="1" spans="1:13">
      <c r="A1591" s="157"/>
      <c r="B1591" s="151" t="s">
        <v>3125</v>
      </c>
      <c r="C1591" s="152">
        <f t="shared" si="87"/>
        <v>341</v>
      </c>
      <c r="D1591" s="152">
        <v>341</v>
      </c>
      <c r="E1591" s="152">
        <v>341</v>
      </c>
      <c r="F1591" s="152"/>
      <c r="G1591" s="152"/>
      <c r="H1591" s="152">
        <f t="shared" si="88"/>
        <v>0</v>
      </c>
      <c r="I1591" s="152"/>
      <c r="J1591" s="152"/>
      <c r="K1591" s="152"/>
      <c r="L1591" s="152"/>
      <c r="M1591" s="152"/>
    </row>
    <row r="1592" ht="15" hidden="1" outlineLevel="1" spans="1:13">
      <c r="A1592" s="157"/>
      <c r="B1592" s="151" t="s">
        <v>3125</v>
      </c>
      <c r="C1592" s="152">
        <f t="shared" si="87"/>
        <v>53</v>
      </c>
      <c r="D1592" s="152">
        <v>53</v>
      </c>
      <c r="E1592" s="152">
        <v>53</v>
      </c>
      <c r="F1592" s="152"/>
      <c r="G1592" s="152"/>
      <c r="H1592" s="152">
        <f t="shared" si="88"/>
        <v>0</v>
      </c>
      <c r="I1592" s="152"/>
      <c r="J1592" s="152"/>
      <c r="K1592" s="152"/>
      <c r="L1592" s="152"/>
      <c r="M1592" s="152"/>
    </row>
    <row r="1593" ht="15" hidden="1" outlineLevel="1" spans="1:13">
      <c r="A1593" s="157"/>
      <c r="B1593" s="151" t="s">
        <v>3125</v>
      </c>
      <c r="C1593" s="152">
        <f t="shared" si="87"/>
        <v>12</v>
      </c>
      <c r="D1593" s="152">
        <v>12</v>
      </c>
      <c r="E1593" s="152">
        <v>12</v>
      </c>
      <c r="F1593" s="152"/>
      <c r="G1593" s="152"/>
      <c r="H1593" s="152">
        <f t="shared" si="88"/>
        <v>0</v>
      </c>
      <c r="I1593" s="152"/>
      <c r="J1593" s="152"/>
      <c r="K1593" s="152"/>
      <c r="L1593" s="152"/>
      <c r="M1593" s="152"/>
    </row>
    <row r="1594" ht="15" hidden="1" outlineLevel="1" spans="1:13">
      <c r="A1594" s="157"/>
      <c r="B1594" s="151" t="s">
        <v>3125</v>
      </c>
      <c r="C1594" s="152">
        <f t="shared" si="87"/>
        <v>19</v>
      </c>
      <c r="D1594" s="152">
        <v>19</v>
      </c>
      <c r="E1594" s="152">
        <v>19</v>
      </c>
      <c r="F1594" s="152"/>
      <c r="G1594" s="152"/>
      <c r="H1594" s="152">
        <f t="shared" si="88"/>
        <v>0</v>
      </c>
      <c r="I1594" s="152"/>
      <c r="J1594" s="152"/>
      <c r="K1594" s="152"/>
      <c r="L1594" s="152"/>
      <c r="M1594" s="152"/>
    </row>
    <row r="1595" ht="15" hidden="1" outlineLevel="1" spans="1:13">
      <c r="A1595" s="157"/>
      <c r="B1595" s="151" t="s">
        <v>3125</v>
      </c>
      <c r="C1595" s="152">
        <f t="shared" si="87"/>
        <v>21</v>
      </c>
      <c r="D1595" s="152">
        <v>21</v>
      </c>
      <c r="E1595" s="152">
        <v>21</v>
      </c>
      <c r="F1595" s="152"/>
      <c r="G1595" s="152"/>
      <c r="H1595" s="152">
        <f t="shared" si="88"/>
        <v>0</v>
      </c>
      <c r="I1595" s="152"/>
      <c r="J1595" s="152"/>
      <c r="K1595" s="152"/>
      <c r="L1595" s="152"/>
      <c r="M1595" s="152"/>
    </row>
    <row r="1596" ht="15" hidden="1" outlineLevel="1" spans="1:13">
      <c r="A1596" s="157"/>
      <c r="B1596" s="151" t="s">
        <v>3125</v>
      </c>
      <c r="C1596" s="152">
        <f t="shared" si="87"/>
        <v>83</v>
      </c>
      <c r="D1596" s="152">
        <v>83</v>
      </c>
      <c r="E1596" s="152">
        <v>83</v>
      </c>
      <c r="F1596" s="152"/>
      <c r="G1596" s="152"/>
      <c r="H1596" s="152">
        <f t="shared" si="88"/>
        <v>0</v>
      </c>
      <c r="I1596" s="152"/>
      <c r="J1596" s="152"/>
      <c r="K1596" s="152"/>
      <c r="L1596" s="152"/>
      <c r="M1596" s="152"/>
    </row>
    <row r="1597" ht="15" hidden="1" outlineLevel="1" spans="1:13">
      <c r="A1597" s="157"/>
      <c r="B1597" s="151" t="s">
        <v>3125</v>
      </c>
      <c r="C1597" s="152">
        <f t="shared" si="87"/>
        <v>13</v>
      </c>
      <c r="D1597" s="152">
        <v>13</v>
      </c>
      <c r="E1597" s="152">
        <v>13</v>
      </c>
      <c r="F1597" s="152"/>
      <c r="G1597" s="152"/>
      <c r="H1597" s="152">
        <f t="shared" si="88"/>
        <v>0</v>
      </c>
      <c r="I1597" s="152"/>
      <c r="J1597" s="152"/>
      <c r="K1597" s="152"/>
      <c r="L1597" s="152"/>
      <c r="M1597" s="152"/>
    </row>
    <row r="1598" ht="15" hidden="1" outlineLevel="1" spans="1:13">
      <c r="A1598" s="157"/>
      <c r="B1598" s="151" t="s">
        <v>3125</v>
      </c>
      <c r="C1598" s="152">
        <f t="shared" si="87"/>
        <v>1</v>
      </c>
      <c r="D1598" s="152">
        <v>1</v>
      </c>
      <c r="E1598" s="152">
        <v>1</v>
      </c>
      <c r="F1598" s="152"/>
      <c r="G1598" s="152"/>
      <c r="H1598" s="152">
        <f t="shared" si="88"/>
        <v>0</v>
      </c>
      <c r="I1598" s="152"/>
      <c r="J1598" s="152"/>
      <c r="K1598" s="152"/>
      <c r="L1598" s="152"/>
      <c r="M1598" s="152"/>
    </row>
    <row r="1599" ht="15" hidden="1" outlineLevel="1" spans="1:13">
      <c r="A1599" s="157"/>
      <c r="B1599" s="151" t="s">
        <v>3125</v>
      </c>
      <c r="C1599" s="152">
        <f t="shared" si="87"/>
        <v>9</v>
      </c>
      <c r="D1599" s="152">
        <v>9</v>
      </c>
      <c r="E1599" s="152">
        <v>9</v>
      </c>
      <c r="F1599" s="152"/>
      <c r="G1599" s="152"/>
      <c r="H1599" s="152">
        <f t="shared" si="88"/>
        <v>0</v>
      </c>
      <c r="I1599" s="152"/>
      <c r="J1599" s="152"/>
      <c r="K1599" s="152"/>
      <c r="L1599" s="152"/>
      <c r="M1599" s="152"/>
    </row>
    <row r="1600" ht="15" hidden="1" outlineLevel="1" spans="1:13">
      <c r="A1600" s="157"/>
      <c r="B1600" s="151" t="s">
        <v>3125</v>
      </c>
      <c r="C1600" s="152">
        <f t="shared" si="87"/>
        <v>1</v>
      </c>
      <c r="D1600" s="152">
        <v>1</v>
      </c>
      <c r="E1600" s="152">
        <v>1</v>
      </c>
      <c r="F1600" s="152"/>
      <c r="G1600" s="152"/>
      <c r="H1600" s="152">
        <f t="shared" si="88"/>
        <v>0</v>
      </c>
      <c r="I1600" s="152"/>
      <c r="J1600" s="152"/>
      <c r="K1600" s="152"/>
      <c r="L1600" s="152"/>
      <c r="M1600" s="152"/>
    </row>
    <row r="1601" ht="15" hidden="1" outlineLevel="1" spans="1:13">
      <c r="A1601" s="157"/>
      <c r="B1601" s="151" t="s">
        <v>3125</v>
      </c>
      <c r="C1601" s="152">
        <f t="shared" si="87"/>
        <v>20</v>
      </c>
      <c r="D1601" s="152">
        <v>20</v>
      </c>
      <c r="E1601" s="152">
        <v>20</v>
      </c>
      <c r="F1601" s="152"/>
      <c r="G1601" s="152"/>
      <c r="H1601" s="152">
        <f t="shared" si="88"/>
        <v>0</v>
      </c>
      <c r="I1601" s="152"/>
      <c r="J1601" s="152"/>
      <c r="K1601" s="152"/>
      <c r="L1601" s="152"/>
      <c r="M1601" s="152"/>
    </row>
    <row r="1602" ht="15" hidden="1" outlineLevel="1" spans="1:13">
      <c r="A1602" s="157"/>
      <c r="B1602" s="151" t="s">
        <v>3125</v>
      </c>
      <c r="C1602" s="152">
        <f t="shared" si="87"/>
        <v>10</v>
      </c>
      <c r="D1602" s="152">
        <v>10</v>
      </c>
      <c r="E1602" s="152">
        <v>10</v>
      </c>
      <c r="F1602" s="152"/>
      <c r="G1602" s="152"/>
      <c r="H1602" s="152">
        <f t="shared" si="88"/>
        <v>0</v>
      </c>
      <c r="I1602" s="152"/>
      <c r="J1602" s="152"/>
      <c r="K1602" s="152"/>
      <c r="L1602" s="152"/>
      <c r="M1602" s="152"/>
    </row>
    <row r="1603" ht="15" hidden="1" outlineLevel="1" spans="1:13">
      <c r="A1603" s="157"/>
      <c r="B1603" s="151" t="s">
        <v>3125</v>
      </c>
      <c r="C1603" s="152">
        <f t="shared" si="87"/>
        <v>18</v>
      </c>
      <c r="D1603" s="152">
        <v>18</v>
      </c>
      <c r="E1603" s="152">
        <v>18</v>
      </c>
      <c r="F1603" s="152"/>
      <c r="G1603" s="152"/>
      <c r="H1603" s="152">
        <f t="shared" si="88"/>
        <v>0</v>
      </c>
      <c r="I1603" s="152"/>
      <c r="J1603" s="152"/>
      <c r="K1603" s="152"/>
      <c r="L1603" s="152"/>
      <c r="M1603" s="152"/>
    </row>
    <row r="1604" ht="15" hidden="1" outlineLevel="1" spans="1:13">
      <c r="A1604" s="157"/>
      <c r="B1604" s="151" t="s">
        <v>3125</v>
      </c>
      <c r="C1604" s="152">
        <f t="shared" si="87"/>
        <v>247</v>
      </c>
      <c r="D1604" s="152">
        <v>247</v>
      </c>
      <c r="E1604" s="152">
        <v>247</v>
      </c>
      <c r="F1604" s="152"/>
      <c r="G1604" s="152"/>
      <c r="H1604" s="152">
        <f t="shared" si="88"/>
        <v>0</v>
      </c>
      <c r="I1604" s="152"/>
      <c r="J1604" s="152"/>
      <c r="K1604" s="152"/>
      <c r="L1604" s="152"/>
      <c r="M1604" s="152"/>
    </row>
    <row r="1605" ht="15" hidden="1" outlineLevel="1" spans="1:13">
      <c r="A1605" s="157"/>
      <c r="B1605" s="151" t="s">
        <v>3125</v>
      </c>
      <c r="C1605" s="152">
        <f t="shared" si="87"/>
        <v>47</v>
      </c>
      <c r="D1605" s="152">
        <v>47</v>
      </c>
      <c r="E1605" s="152">
        <v>47</v>
      </c>
      <c r="F1605" s="152"/>
      <c r="G1605" s="152"/>
      <c r="H1605" s="152">
        <f t="shared" si="88"/>
        <v>0</v>
      </c>
      <c r="I1605" s="152"/>
      <c r="J1605" s="152"/>
      <c r="K1605" s="152"/>
      <c r="L1605" s="152"/>
      <c r="M1605" s="152"/>
    </row>
    <row r="1606" ht="15" hidden="1" outlineLevel="1" spans="1:13">
      <c r="A1606" s="157"/>
      <c r="B1606" s="151" t="s">
        <v>3125</v>
      </c>
      <c r="C1606" s="152">
        <f t="shared" si="87"/>
        <v>524</v>
      </c>
      <c r="D1606" s="152">
        <v>524</v>
      </c>
      <c r="E1606" s="152">
        <v>524</v>
      </c>
      <c r="F1606" s="152"/>
      <c r="G1606" s="152"/>
      <c r="H1606" s="152">
        <f t="shared" si="88"/>
        <v>0</v>
      </c>
      <c r="I1606" s="152"/>
      <c r="J1606" s="152"/>
      <c r="K1606" s="152"/>
      <c r="L1606" s="152"/>
      <c r="M1606" s="152"/>
    </row>
    <row r="1607" ht="15" hidden="1" outlineLevel="1" spans="1:13">
      <c r="A1607" s="157"/>
      <c r="B1607" s="151" t="s">
        <v>3125</v>
      </c>
      <c r="C1607" s="152">
        <f t="shared" si="87"/>
        <v>54</v>
      </c>
      <c r="D1607" s="152">
        <v>54</v>
      </c>
      <c r="E1607" s="152">
        <v>54</v>
      </c>
      <c r="F1607" s="152"/>
      <c r="G1607" s="152"/>
      <c r="H1607" s="152">
        <f t="shared" si="88"/>
        <v>0</v>
      </c>
      <c r="I1607" s="152"/>
      <c r="J1607" s="152"/>
      <c r="K1607" s="152"/>
      <c r="L1607" s="152"/>
      <c r="M1607" s="152"/>
    </row>
    <row r="1608" ht="15" hidden="1" outlineLevel="1" spans="1:13">
      <c r="A1608" s="157"/>
      <c r="B1608" s="151" t="s">
        <v>3125</v>
      </c>
      <c r="C1608" s="152">
        <f t="shared" si="87"/>
        <v>1</v>
      </c>
      <c r="D1608" s="152">
        <v>1</v>
      </c>
      <c r="E1608" s="152">
        <v>1</v>
      </c>
      <c r="F1608" s="152"/>
      <c r="G1608" s="152"/>
      <c r="H1608" s="152">
        <f t="shared" si="88"/>
        <v>0</v>
      </c>
      <c r="I1608" s="152"/>
      <c r="J1608" s="152"/>
      <c r="K1608" s="152"/>
      <c r="L1608" s="152"/>
      <c r="M1608" s="152"/>
    </row>
    <row r="1609" ht="15" hidden="1" outlineLevel="1" spans="1:13">
      <c r="A1609" s="157"/>
      <c r="B1609" s="151" t="s">
        <v>3125</v>
      </c>
      <c r="C1609" s="152">
        <f t="shared" si="87"/>
        <v>90</v>
      </c>
      <c r="D1609" s="152">
        <v>90</v>
      </c>
      <c r="E1609" s="152">
        <v>90</v>
      </c>
      <c r="F1609" s="152"/>
      <c r="G1609" s="152"/>
      <c r="H1609" s="152">
        <f t="shared" si="88"/>
        <v>0</v>
      </c>
      <c r="I1609" s="152"/>
      <c r="J1609" s="152"/>
      <c r="K1609" s="152"/>
      <c r="L1609" s="152"/>
      <c r="M1609" s="152"/>
    </row>
    <row r="1610" ht="15" hidden="1" outlineLevel="1" spans="1:13">
      <c r="A1610" s="157"/>
      <c r="B1610" s="151" t="s">
        <v>3125</v>
      </c>
      <c r="C1610" s="152">
        <f t="shared" si="87"/>
        <v>1024</v>
      </c>
      <c r="D1610" s="152">
        <v>1024</v>
      </c>
      <c r="E1610" s="152">
        <v>1024</v>
      </c>
      <c r="F1610" s="152"/>
      <c r="G1610" s="152"/>
      <c r="H1610" s="152">
        <f t="shared" si="88"/>
        <v>0</v>
      </c>
      <c r="I1610" s="152"/>
      <c r="J1610" s="152"/>
      <c r="K1610" s="152"/>
      <c r="L1610" s="152"/>
      <c r="M1610" s="152"/>
    </row>
    <row r="1611" ht="15" hidden="1" outlineLevel="1" spans="1:13">
      <c r="A1611" s="157"/>
      <c r="B1611" s="151" t="s">
        <v>3125</v>
      </c>
      <c r="C1611" s="152">
        <f t="shared" si="87"/>
        <v>342</v>
      </c>
      <c r="D1611" s="152">
        <v>342</v>
      </c>
      <c r="E1611" s="152">
        <v>342</v>
      </c>
      <c r="F1611" s="152"/>
      <c r="G1611" s="152"/>
      <c r="H1611" s="152">
        <f t="shared" si="88"/>
        <v>0</v>
      </c>
      <c r="I1611" s="152"/>
      <c r="J1611" s="152"/>
      <c r="K1611" s="152"/>
      <c r="L1611" s="152"/>
      <c r="M1611" s="152"/>
    </row>
    <row r="1612" ht="15" hidden="1" outlineLevel="1" spans="1:13">
      <c r="A1612" s="157"/>
      <c r="B1612" s="151" t="s">
        <v>3125</v>
      </c>
      <c r="C1612" s="152">
        <f t="shared" si="87"/>
        <v>6602</v>
      </c>
      <c r="D1612" s="152">
        <v>6602</v>
      </c>
      <c r="E1612" s="152">
        <v>6602</v>
      </c>
      <c r="F1612" s="152"/>
      <c r="G1612" s="152"/>
      <c r="H1612" s="152">
        <f t="shared" si="88"/>
        <v>0</v>
      </c>
      <c r="I1612" s="152"/>
      <c r="J1612" s="152"/>
      <c r="K1612" s="152"/>
      <c r="L1612" s="152"/>
      <c r="M1612" s="152"/>
    </row>
    <row r="1613" ht="15" hidden="1" outlineLevel="1" spans="1:13">
      <c r="A1613" s="157"/>
      <c r="B1613" s="151" t="s">
        <v>3125</v>
      </c>
      <c r="C1613" s="152">
        <f t="shared" ref="C1613:C1644" si="89">H1613+G1613+D1613</f>
        <v>15</v>
      </c>
      <c r="D1613" s="152">
        <v>15</v>
      </c>
      <c r="E1613" s="152">
        <v>15</v>
      </c>
      <c r="F1613" s="152"/>
      <c r="G1613" s="152"/>
      <c r="H1613" s="152">
        <f t="shared" ref="H1613:H1644" si="90">SUM(I1613:M1613)</f>
        <v>0</v>
      </c>
      <c r="I1613" s="152"/>
      <c r="J1613" s="152"/>
      <c r="K1613" s="152"/>
      <c r="L1613" s="152"/>
      <c r="M1613" s="152"/>
    </row>
    <row r="1614" ht="15" hidden="1" outlineLevel="1" spans="1:13">
      <c r="A1614" s="157"/>
      <c r="B1614" s="151" t="s">
        <v>3125</v>
      </c>
      <c r="C1614" s="152">
        <f t="shared" si="89"/>
        <v>18</v>
      </c>
      <c r="D1614" s="152">
        <v>18</v>
      </c>
      <c r="E1614" s="152">
        <v>18</v>
      </c>
      <c r="F1614" s="152"/>
      <c r="G1614" s="152"/>
      <c r="H1614" s="152">
        <f t="shared" si="90"/>
        <v>0</v>
      </c>
      <c r="I1614" s="152"/>
      <c r="J1614" s="152"/>
      <c r="K1614" s="152"/>
      <c r="L1614" s="152"/>
      <c r="M1614" s="152"/>
    </row>
    <row r="1615" ht="15" hidden="1" outlineLevel="1" spans="1:13">
      <c r="A1615" s="157"/>
      <c r="B1615" s="151" t="s">
        <v>3125</v>
      </c>
      <c r="C1615" s="152">
        <f t="shared" si="89"/>
        <v>240</v>
      </c>
      <c r="D1615" s="152">
        <v>240</v>
      </c>
      <c r="E1615" s="152">
        <v>240</v>
      </c>
      <c r="F1615" s="152"/>
      <c r="G1615" s="152"/>
      <c r="H1615" s="152">
        <f t="shared" si="90"/>
        <v>0</v>
      </c>
      <c r="I1615" s="152"/>
      <c r="J1615" s="152"/>
      <c r="K1615" s="152"/>
      <c r="L1615" s="152"/>
      <c r="M1615" s="152"/>
    </row>
    <row r="1616" ht="15" hidden="1" outlineLevel="1" spans="1:13">
      <c r="A1616" s="157"/>
      <c r="B1616" s="151" t="s">
        <v>3125</v>
      </c>
      <c r="C1616" s="152">
        <f t="shared" si="89"/>
        <v>202</v>
      </c>
      <c r="D1616" s="152">
        <v>202</v>
      </c>
      <c r="E1616" s="152">
        <v>202</v>
      </c>
      <c r="F1616" s="152"/>
      <c r="G1616" s="152"/>
      <c r="H1616" s="152">
        <f t="shared" si="90"/>
        <v>0</v>
      </c>
      <c r="I1616" s="152"/>
      <c r="J1616" s="152"/>
      <c r="K1616" s="152"/>
      <c r="L1616" s="152"/>
      <c r="M1616" s="152"/>
    </row>
    <row r="1617" ht="15" hidden="1" outlineLevel="1" spans="1:13">
      <c r="A1617" s="157"/>
      <c r="B1617" s="151" t="s">
        <v>3125</v>
      </c>
      <c r="C1617" s="152">
        <f t="shared" si="89"/>
        <v>44</v>
      </c>
      <c r="D1617" s="152">
        <v>44</v>
      </c>
      <c r="E1617" s="152">
        <v>44</v>
      </c>
      <c r="F1617" s="152"/>
      <c r="G1617" s="152"/>
      <c r="H1617" s="152">
        <f t="shared" si="90"/>
        <v>0</v>
      </c>
      <c r="I1617" s="152"/>
      <c r="J1617" s="152"/>
      <c r="K1617" s="152"/>
      <c r="L1617" s="152"/>
      <c r="M1617" s="152"/>
    </row>
    <row r="1618" ht="15" hidden="1" outlineLevel="1" spans="1:13">
      <c r="A1618" s="157"/>
      <c r="B1618" s="151" t="s">
        <v>3125</v>
      </c>
      <c r="C1618" s="152">
        <f t="shared" si="89"/>
        <v>4</v>
      </c>
      <c r="D1618" s="152">
        <v>4</v>
      </c>
      <c r="E1618" s="152">
        <v>4</v>
      </c>
      <c r="F1618" s="152"/>
      <c r="G1618" s="152"/>
      <c r="H1618" s="152">
        <f t="shared" si="90"/>
        <v>0</v>
      </c>
      <c r="I1618" s="152"/>
      <c r="J1618" s="152"/>
      <c r="K1618" s="152"/>
      <c r="L1618" s="152"/>
      <c r="M1618" s="152"/>
    </row>
    <row r="1619" ht="15" hidden="1" outlineLevel="1" spans="1:13">
      <c r="A1619" s="157"/>
      <c r="B1619" s="151" t="s">
        <v>3125</v>
      </c>
      <c r="C1619" s="152">
        <f t="shared" si="89"/>
        <v>89</v>
      </c>
      <c r="D1619" s="152">
        <v>89</v>
      </c>
      <c r="E1619" s="152">
        <v>89</v>
      </c>
      <c r="F1619" s="152"/>
      <c r="G1619" s="152"/>
      <c r="H1619" s="152">
        <f t="shared" si="90"/>
        <v>0</v>
      </c>
      <c r="I1619" s="152"/>
      <c r="J1619" s="152"/>
      <c r="K1619" s="152"/>
      <c r="L1619" s="152"/>
      <c r="M1619" s="152"/>
    </row>
    <row r="1620" ht="15" hidden="1" outlineLevel="1" spans="1:13">
      <c r="A1620" s="157"/>
      <c r="B1620" s="151" t="s">
        <v>3125</v>
      </c>
      <c r="C1620" s="152">
        <f t="shared" si="89"/>
        <v>15</v>
      </c>
      <c r="D1620" s="152">
        <v>15</v>
      </c>
      <c r="E1620" s="152">
        <v>15</v>
      </c>
      <c r="F1620" s="152"/>
      <c r="G1620" s="152"/>
      <c r="H1620" s="152">
        <f t="shared" si="90"/>
        <v>0</v>
      </c>
      <c r="I1620" s="152"/>
      <c r="J1620" s="152"/>
      <c r="K1620" s="152"/>
      <c r="L1620" s="152"/>
      <c r="M1620" s="152"/>
    </row>
    <row r="1621" ht="15" hidden="1" outlineLevel="1" spans="1:13">
      <c r="A1621" s="157"/>
      <c r="B1621" s="151" t="s">
        <v>3125</v>
      </c>
      <c r="C1621" s="152">
        <f t="shared" si="89"/>
        <v>57</v>
      </c>
      <c r="D1621" s="152">
        <v>57</v>
      </c>
      <c r="E1621" s="152">
        <v>57</v>
      </c>
      <c r="F1621" s="152"/>
      <c r="G1621" s="152"/>
      <c r="H1621" s="152">
        <f t="shared" si="90"/>
        <v>0</v>
      </c>
      <c r="I1621" s="152"/>
      <c r="J1621" s="152"/>
      <c r="K1621" s="152"/>
      <c r="L1621" s="152"/>
      <c r="M1621" s="152"/>
    </row>
    <row r="1622" ht="15" hidden="1" outlineLevel="1" spans="1:13">
      <c r="A1622" s="157"/>
      <c r="B1622" s="151" t="s">
        <v>3125</v>
      </c>
      <c r="C1622" s="152">
        <f t="shared" si="89"/>
        <v>547</v>
      </c>
      <c r="D1622" s="152">
        <v>547</v>
      </c>
      <c r="E1622" s="152">
        <v>547</v>
      </c>
      <c r="F1622" s="152"/>
      <c r="G1622" s="152"/>
      <c r="H1622" s="152">
        <f t="shared" si="90"/>
        <v>0</v>
      </c>
      <c r="I1622" s="152"/>
      <c r="J1622" s="152"/>
      <c r="K1622" s="152"/>
      <c r="L1622" s="152"/>
      <c r="M1622" s="152"/>
    </row>
    <row r="1623" ht="15" hidden="1" outlineLevel="1" spans="1:13">
      <c r="A1623" s="157"/>
      <c r="B1623" s="151" t="s">
        <v>3125</v>
      </c>
      <c r="C1623" s="152">
        <f t="shared" si="89"/>
        <v>678</v>
      </c>
      <c r="D1623" s="152">
        <v>678</v>
      </c>
      <c r="E1623" s="152">
        <v>678</v>
      </c>
      <c r="F1623" s="152"/>
      <c r="G1623" s="152"/>
      <c r="H1623" s="152">
        <f t="shared" si="90"/>
        <v>0</v>
      </c>
      <c r="I1623" s="152"/>
      <c r="J1623" s="152"/>
      <c r="K1623" s="152"/>
      <c r="L1623" s="152"/>
      <c r="M1623" s="152"/>
    </row>
    <row r="1624" ht="15" hidden="1" outlineLevel="1" spans="1:13">
      <c r="A1624" s="157"/>
      <c r="B1624" s="151" t="s">
        <v>3125</v>
      </c>
      <c r="C1624" s="152">
        <f t="shared" si="89"/>
        <v>64</v>
      </c>
      <c r="D1624" s="152">
        <v>64</v>
      </c>
      <c r="E1624" s="152">
        <v>64</v>
      </c>
      <c r="F1624" s="152"/>
      <c r="G1624" s="152"/>
      <c r="H1624" s="152">
        <f t="shared" si="90"/>
        <v>0</v>
      </c>
      <c r="I1624" s="152"/>
      <c r="J1624" s="152"/>
      <c r="K1624" s="152"/>
      <c r="L1624" s="152"/>
      <c r="M1624" s="152"/>
    </row>
    <row r="1625" ht="15" hidden="1" outlineLevel="1" spans="1:13">
      <c r="A1625" s="157"/>
      <c r="B1625" s="151" t="s">
        <v>3125</v>
      </c>
      <c r="C1625" s="152">
        <f t="shared" si="89"/>
        <v>38</v>
      </c>
      <c r="D1625" s="152">
        <v>38</v>
      </c>
      <c r="E1625" s="152">
        <v>38</v>
      </c>
      <c r="F1625" s="152"/>
      <c r="G1625" s="152"/>
      <c r="H1625" s="152">
        <f t="shared" si="90"/>
        <v>0</v>
      </c>
      <c r="I1625" s="152"/>
      <c r="J1625" s="152"/>
      <c r="K1625" s="152"/>
      <c r="L1625" s="152"/>
      <c r="M1625" s="152"/>
    </row>
    <row r="1626" ht="15" hidden="1" outlineLevel="1" spans="1:13">
      <c r="A1626" s="157"/>
      <c r="B1626" s="151" t="s">
        <v>3125</v>
      </c>
      <c r="C1626" s="152">
        <f t="shared" si="89"/>
        <v>59</v>
      </c>
      <c r="D1626" s="152">
        <v>59</v>
      </c>
      <c r="E1626" s="152">
        <v>59</v>
      </c>
      <c r="F1626" s="152"/>
      <c r="G1626" s="152"/>
      <c r="H1626" s="152">
        <f t="shared" si="90"/>
        <v>0</v>
      </c>
      <c r="I1626" s="152"/>
      <c r="J1626" s="152"/>
      <c r="K1626" s="152"/>
      <c r="L1626" s="152"/>
      <c r="M1626" s="152"/>
    </row>
    <row r="1627" ht="15" hidden="1" outlineLevel="1" spans="1:13">
      <c r="A1627" s="157"/>
      <c r="B1627" s="151" t="s">
        <v>3125</v>
      </c>
      <c r="C1627" s="152">
        <f t="shared" si="89"/>
        <v>83</v>
      </c>
      <c r="D1627" s="152">
        <v>83</v>
      </c>
      <c r="E1627" s="152">
        <v>83</v>
      </c>
      <c r="F1627" s="152"/>
      <c r="G1627" s="152"/>
      <c r="H1627" s="152">
        <f t="shared" si="90"/>
        <v>0</v>
      </c>
      <c r="I1627" s="152"/>
      <c r="J1627" s="152"/>
      <c r="K1627" s="152"/>
      <c r="L1627" s="152"/>
      <c r="M1627" s="152"/>
    </row>
    <row r="1628" ht="15" hidden="1" outlineLevel="1" spans="1:13">
      <c r="A1628" s="157"/>
      <c r="B1628" s="151" t="s">
        <v>3125</v>
      </c>
      <c r="C1628" s="152">
        <f t="shared" si="89"/>
        <v>499</v>
      </c>
      <c r="D1628" s="152">
        <v>499</v>
      </c>
      <c r="E1628" s="152">
        <v>499</v>
      </c>
      <c r="F1628" s="152"/>
      <c r="G1628" s="152"/>
      <c r="H1628" s="152">
        <f t="shared" si="90"/>
        <v>0</v>
      </c>
      <c r="I1628" s="152"/>
      <c r="J1628" s="152"/>
      <c r="K1628" s="152"/>
      <c r="L1628" s="152"/>
      <c r="M1628" s="152"/>
    </row>
    <row r="1629" ht="15" hidden="1" outlineLevel="1" spans="1:13">
      <c r="A1629" s="157"/>
      <c r="B1629" s="151" t="s">
        <v>3125</v>
      </c>
      <c r="C1629" s="152">
        <f t="shared" si="89"/>
        <v>932</v>
      </c>
      <c r="D1629" s="152">
        <v>932</v>
      </c>
      <c r="E1629" s="152">
        <v>932</v>
      </c>
      <c r="F1629" s="152"/>
      <c r="G1629" s="152"/>
      <c r="H1629" s="152">
        <f t="shared" si="90"/>
        <v>0</v>
      </c>
      <c r="I1629" s="152"/>
      <c r="J1629" s="152"/>
      <c r="K1629" s="152"/>
      <c r="L1629" s="152"/>
      <c r="M1629" s="152"/>
    </row>
    <row r="1630" ht="15" hidden="1" outlineLevel="1" spans="1:13">
      <c r="A1630" s="157"/>
      <c r="B1630" s="151" t="s">
        <v>3125</v>
      </c>
      <c r="C1630" s="152">
        <f t="shared" si="89"/>
        <v>167</v>
      </c>
      <c r="D1630" s="152">
        <v>167</v>
      </c>
      <c r="E1630" s="152">
        <v>167</v>
      </c>
      <c r="F1630" s="152"/>
      <c r="G1630" s="152"/>
      <c r="H1630" s="152">
        <f t="shared" si="90"/>
        <v>0</v>
      </c>
      <c r="I1630" s="152"/>
      <c r="J1630" s="152"/>
      <c r="K1630" s="152"/>
      <c r="L1630" s="152"/>
      <c r="M1630" s="152"/>
    </row>
    <row r="1631" ht="15" hidden="1" outlineLevel="1" spans="1:13">
      <c r="A1631" s="157"/>
      <c r="B1631" s="151" t="s">
        <v>3125</v>
      </c>
      <c r="C1631" s="152">
        <f t="shared" si="89"/>
        <v>279</v>
      </c>
      <c r="D1631" s="152">
        <v>279</v>
      </c>
      <c r="E1631" s="152">
        <v>279</v>
      </c>
      <c r="F1631" s="152"/>
      <c r="G1631" s="152"/>
      <c r="H1631" s="152">
        <f t="shared" si="90"/>
        <v>0</v>
      </c>
      <c r="I1631" s="152"/>
      <c r="J1631" s="152"/>
      <c r="K1631" s="152"/>
      <c r="L1631" s="152"/>
      <c r="M1631" s="152"/>
    </row>
    <row r="1632" ht="15" hidden="1" outlineLevel="1" spans="1:13">
      <c r="A1632" s="157"/>
      <c r="B1632" s="151" t="s">
        <v>3125</v>
      </c>
      <c r="C1632" s="152">
        <f t="shared" si="89"/>
        <v>419</v>
      </c>
      <c r="D1632" s="152">
        <v>419</v>
      </c>
      <c r="E1632" s="152">
        <v>419</v>
      </c>
      <c r="F1632" s="152"/>
      <c r="G1632" s="152"/>
      <c r="H1632" s="152">
        <f t="shared" si="90"/>
        <v>0</v>
      </c>
      <c r="I1632" s="152"/>
      <c r="J1632" s="152"/>
      <c r="K1632" s="152"/>
      <c r="L1632" s="152"/>
      <c r="M1632" s="152"/>
    </row>
    <row r="1633" ht="15" hidden="1" outlineLevel="1" spans="1:13">
      <c r="A1633" s="157"/>
      <c r="B1633" s="151" t="s">
        <v>3125</v>
      </c>
      <c r="C1633" s="152">
        <f t="shared" si="89"/>
        <v>10</v>
      </c>
      <c r="D1633" s="152">
        <v>10</v>
      </c>
      <c r="E1633" s="152">
        <v>10</v>
      </c>
      <c r="F1633" s="152"/>
      <c r="G1633" s="152"/>
      <c r="H1633" s="152">
        <f t="shared" si="90"/>
        <v>0</v>
      </c>
      <c r="I1633" s="152"/>
      <c r="J1633" s="152"/>
      <c r="K1633" s="152"/>
      <c r="L1633" s="152"/>
      <c r="M1633" s="152"/>
    </row>
    <row r="1634" ht="15" hidden="1" outlineLevel="1" spans="1:13">
      <c r="A1634" s="157"/>
      <c r="B1634" s="151" t="s">
        <v>3125</v>
      </c>
      <c r="C1634" s="152">
        <f t="shared" si="89"/>
        <v>52</v>
      </c>
      <c r="D1634" s="152">
        <v>52</v>
      </c>
      <c r="E1634" s="152">
        <v>52</v>
      </c>
      <c r="F1634" s="152"/>
      <c r="G1634" s="152"/>
      <c r="H1634" s="152">
        <f t="shared" si="90"/>
        <v>0</v>
      </c>
      <c r="I1634" s="152"/>
      <c r="J1634" s="152"/>
      <c r="K1634" s="152"/>
      <c r="L1634" s="152"/>
      <c r="M1634" s="152"/>
    </row>
    <row r="1635" ht="15" hidden="1" outlineLevel="1" spans="1:13">
      <c r="A1635" s="157"/>
      <c r="B1635" s="151" t="s">
        <v>3125</v>
      </c>
      <c r="C1635" s="152">
        <f t="shared" si="89"/>
        <v>578</v>
      </c>
      <c r="D1635" s="152">
        <v>578</v>
      </c>
      <c r="E1635" s="152">
        <v>578</v>
      </c>
      <c r="F1635" s="152"/>
      <c r="G1635" s="152"/>
      <c r="H1635" s="152">
        <f t="shared" si="90"/>
        <v>0</v>
      </c>
      <c r="I1635" s="152"/>
      <c r="J1635" s="152"/>
      <c r="K1635" s="152"/>
      <c r="L1635" s="152"/>
      <c r="M1635" s="152"/>
    </row>
    <row r="1636" ht="15" hidden="1" outlineLevel="1" spans="1:13">
      <c r="A1636" s="157"/>
      <c r="B1636" s="151" t="s">
        <v>3125</v>
      </c>
      <c r="C1636" s="152">
        <f t="shared" si="89"/>
        <v>866</v>
      </c>
      <c r="D1636" s="152">
        <v>866</v>
      </c>
      <c r="E1636" s="152">
        <v>866</v>
      </c>
      <c r="F1636" s="152"/>
      <c r="G1636" s="152"/>
      <c r="H1636" s="152">
        <f t="shared" si="90"/>
        <v>0</v>
      </c>
      <c r="I1636" s="152"/>
      <c r="J1636" s="152"/>
      <c r="K1636" s="152"/>
      <c r="L1636" s="152"/>
      <c r="M1636" s="152"/>
    </row>
    <row r="1637" ht="15" hidden="1" outlineLevel="1" spans="1:13">
      <c r="A1637" s="157"/>
      <c r="B1637" s="151" t="s">
        <v>3125</v>
      </c>
      <c r="C1637" s="152">
        <f t="shared" si="89"/>
        <v>254</v>
      </c>
      <c r="D1637" s="152">
        <v>254</v>
      </c>
      <c r="E1637" s="152">
        <v>254</v>
      </c>
      <c r="F1637" s="152"/>
      <c r="G1637" s="152"/>
      <c r="H1637" s="152">
        <f t="shared" si="90"/>
        <v>0</v>
      </c>
      <c r="I1637" s="152"/>
      <c r="J1637" s="152"/>
      <c r="K1637" s="152"/>
      <c r="L1637" s="152"/>
      <c r="M1637" s="152"/>
    </row>
    <row r="1638" ht="15" hidden="1" outlineLevel="1" spans="1:13">
      <c r="A1638" s="157"/>
      <c r="B1638" s="151" t="s">
        <v>3125</v>
      </c>
      <c r="C1638" s="152">
        <f t="shared" si="89"/>
        <v>38</v>
      </c>
      <c r="D1638" s="152">
        <v>38</v>
      </c>
      <c r="E1638" s="152">
        <v>38</v>
      </c>
      <c r="F1638" s="152"/>
      <c r="G1638" s="152"/>
      <c r="H1638" s="152">
        <f t="shared" si="90"/>
        <v>0</v>
      </c>
      <c r="I1638" s="152"/>
      <c r="J1638" s="152"/>
      <c r="K1638" s="152"/>
      <c r="L1638" s="152"/>
      <c r="M1638" s="152"/>
    </row>
    <row r="1639" ht="15" hidden="1" outlineLevel="1" spans="1:13">
      <c r="A1639" s="157"/>
      <c r="B1639" s="151" t="s">
        <v>3125</v>
      </c>
      <c r="C1639" s="152">
        <f t="shared" si="89"/>
        <v>9</v>
      </c>
      <c r="D1639" s="152">
        <v>9</v>
      </c>
      <c r="E1639" s="152">
        <v>9</v>
      </c>
      <c r="F1639" s="152"/>
      <c r="G1639" s="152"/>
      <c r="H1639" s="152">
        <f t="shared" si="90"/>
        <v>0</v>
      </c>
      <c r="I1639" s="152"/>
      <c r="J1639" s="152"/>
      <c r="K1639" s="152"/>
      <c r="L1639" s="152"/>
      <c r="M1639" s="152"/>
    </row>
    <row r="1640" ht="15" hidden="1" outlineLevel="1" spans="1:13">
      <c r="A1640" s="157"/>
      <c r="B1640" s="151" t="s">
        <v>3125</v>
      </c>
      <c r="C1640" s="152">
        <f t="shared" si="89"/>
        <v>567</v>
      </c>
      <c r="D1640" s="152">
        <v>567</v>
      </c>
      <c r="E1640" s="152">
        <v>567</v>
      </c>
      <c r="F1640" s="152"/>
      <c r="G1640" s="152"/>
      <c r="H1640" s="152">
        <f t="shared" si="90"/>
        <v>0</v>
      </c>
      <c r="I1640" s="152"/>
      <c r="J1640" s="152"/>
      <c r="K1640" s="152"/>
      <c r="L1640" s="152"/>
      <c r="M1640" s="152"/>
    </row>
    <row r="1641" ht="15" hidden="1" outlineLevel="1" spans="1:13">
      <c r="A1641" s="157"/>
      <c r="B1641" s="151" t="s">
        <v>3125</v>
      </c>
      <c r="C1641" s="152">
        <f t="shared" si="89"/>
        <v>3988</v>
      </c>
      <c r="D1641" s="152">
        <v>3988</v>
      </c>
      <c r="E1641" s="152">
        <v>3988</v>
      </c>
      <c r="F1641" s="152"/>
      <c r="G1641" s="152"/>
      <c r="H1641" s="152">
        <f t="shared" si="90"/>
        <v>0</v>
      </c>
      <c r="I1641" s="152"/>
      <c r="J1641" s="152"/>
      <c r="K1641" s="152"/>
      <c r="L1641" s="152"/>
      <c r="M1641" s="152"/>
    </row>
    <row r="1642" ht="15" hidden="1" outlineLevel="1" spans="1:13">
      <c r="A1642" s="157"/>
      <c r="B1642" s="151" t="s">
        <v>3125</v>
      </c>
      <c r="C1642" s="152">
        <f t="shared" si="89"/>
        <v>1424</v>
      </c>
      <c r="D1642" s="152">
        <v>1424</v>
      </c>
      <c r="E1642" s="152">
        <v>1424</v>
      </c>
      <c r="F1642" s="152"/>
      <c r="G1642" s="152"/>
      <c r="H1642" s="152">
        <f t="shared" si="90"/>
        <v>0</v>
      </c>
      <c r="I1642" s="152"/>
      <c r="J1642" s="152"/>
      <c r="K1642" s="152"/>
      <c r="L1642" s="152"/>
      <c r="M1642" s="152"/>
    </row>
    <row r="1643" ht="15" hidden="1" outlineLevel="1" spans="1:13">
      <c r="A1643" s="157"/>
      <c r="B1643" s="151" t="s">
        <v>3125</v>
      </c>
      <c r="C1643" s="152">
        <f t="shared" si="89"/>
        <v>73</v>
      </c>
      <c r="D1643" s="152">
        <v>73</v>
      </c>
      <c r="E1643" s="152">
        <v>73</v>
      </c>
      <c r="F1643" s="152"/>
      <c r="G1643" s="152"/>
      <c r="H1643" s="152">
        <f t="shared" si="90"/>
        <v>0</v>
      </c>
      <c r="I1643" s="152"/>
      <c r="J1643" s="152"/>
      <c r="K1643" s="152"/>
      <c r="L1643" s="152"/>
      <c r="M1643" s="152"/>
    </row>
    <row r="1644" ht="15" hidden="1" outlineLevel="1" spans="1:13">
      <c r="A1644" s="157"/>
      <c r="B1644" s="151" t="s">
        <v>3125</v>
      </c>
      <c r="C1644" s="152">
        <f t="shared" si="89"/>
        <v>15</v>
      </c>
      <c r="D1644" s="152">
        <v>15</v>
      </c>
      <c r="E1644" s="152">
        <v>15</v>
      </c>
      <c r="F1644" s="152"/>
      <c r="G1644" s="152"/>
      <c r="H1644" s="152">
        <f t="shared" si="90"/>
        <v>0</v>
      </c>
      <c r="I1644" s="152"/>
      <c r="J1644" s="152"/>
      <c r="K1644" s="152"/>
      <c r="L1644" s="152"/>
      <c r="M1644" s="152"/>
    </row>
    <row r="1645" ht="15" hidden="1" outlineLevel="1" spans="1:13">
      <c r="A1645" s="157"/>
      <c r="B1645" s="151" t="s">
        <v>3125</v>
      </c>
      <c r="C1645" s="152">
        <f t="shared" ref="C1645:C1676" si="91">H1645+G1645+D1645</f>
        <v>15</v>
      </c>
      <c r="D1645" s="152">
        <v>15</v>
      </c>
      <c r="E1645" s="152">
        <v>15</v>
      </c>
      <c r="F1645" s="152"/>
      <c r="G1645" s="152"/>
      <c r="H1645" s="152">
        <f t="shared" ref="H1645:H1676" si="92">SUM(I1645:M1645)</f>
        <v>0</v>
      </c>
      <c r="I1645" s="152"/>
      <c r="J1645" s="152"/>
      <c r="K1645" s="152"/>
      <c r="L1645" s="152"/>
      <c r="M1645" s="152"/>
    </row>
    <row r="1646" ht="15" hidden="1" outlineLevel="1" spans="1:13">
      <c r="A1646" s="157"/>
      <c r="B1646" s="151" t="s">
        <v>3125</v>
      </c>
      <c r="C1646" s="152">
        <f t="shared" si="91"/>
        <v>59</v>
      </c>
      <c r="D1646" s="152">
        <v>59</v>
      </c>
      <c r="E1646" s="152">
        <v>59</v>
      </c>
      <c r="F1646" s="152"/>
      <c r="G1646" s="152"/>
      <c r="H1646" s="152">
        <f t="shared" si="92"/>
        <v>0</v>
      </c>
      <c r="I1646" s="152"/>
      <c r="J1646" s="152"/>
      <c r="K1646" s="152"/>
      <c r="L1646" s="152"/>
      <c r="M1646" s="152"/>
    </row>
    <row r="1647" ht="15" hidden="1" outlineLevel="1" spans="1:13">
      <c r="A1647" s="157"/>
      <c r="B1647" s="151" t="s">
        <v>3125</v>
      </c>
      <c r="C1647" s="152">
        <f t="shared" si="91"/>
        <v>292</v>
      </c>
      <c r="D1647" s="152">
        <v>292</v>
      </c>
      <c r="E1647" s="152">
        <v>292</v>
      </c>
      <c r="F1647" s="152"/>
      <c r="G1647" s="152"/>
      <c r="H1647" s="152">
        <f t="shared" si="92"/>
        <v>0</v>
      </c>
      <c r="I1647" s="152"/>
      <c r="J1647" s="152"/>
      <c r="K1647" s="152"/>
      <c r="L1647" s="152"/>
      <c r="M1647" s="152"/>
    </row>
    <row r="1648" ht="15" hidden="1" outlineLevel="1" spans="1:13">
      <c r="A1648" s="157"/>
      <c r="B1648" s="151" t="s">
        <v>3125</v>
      </c>
      <c r="C1648" s="152">
        <f t="shared" si="91"/>
        <v>4</v>
      </c>
      <c r="D1648" s="152">
        <v>4</v>
      </c>
      <c r="E1648" s="152">
        <v>4</v>
      </c>
      <c r="F1648" s="152"/>
      <c r="G1648" s="152"/>
      <c r="H1648" s="152">
        <f t="shared" si="92"/>
        <v>0</v>
      </c>
      <c r="I1648" s="152"/>
      <c r="J1648" s="152"/>
      <c r="K1648" s="152"/>
      <c r="L1648" s="152"/>
      <c r="M1648" s="152"/>
    </row>
    <row r="1649" ht="15" hidden="1" outlineLevel="1" spans="1:13">
      <c r="A1649" s="157"/>
      <c r="B1649" s="151" t="s">
        <v>3125</v>
      </c>
      <c r="C1649" s="152">
        <f t="shared" si="91"/>
        <v>3812</v>
      </c>
      <c r="D1649" s="152">
        <v>3812</v>
      </c>
      <c r="E1649" s="152">
        <v>3812</v>
      </c>
      <c r="F1649" s="152"/>
      <c r="G1649" s="152"/>
      <c r="H1649" s="152">
        <f t="shared" si="92"/>
        <v>0</v>
      </c>
      <c r="I1649" s="152"/>
      <c r="J1649" s="152"/>
      <c r="K1649" s="152"/>
      <c r="L1649" s="152"/>
      <c r="M1649" s="152"/>
    </row>
    <row r="1650" ht="15" hidden="1" outlineLevel="1" spans="1:13">
      <c r="A1650" s="157"/>
      <c r="B1650" s="151" t="s">
        <v>3125</v>
      </c>
      <c r="C1650" s="152">
        <f t="shared" si="91"/>
        <v>1296</v>
      </c>
      <c r="D1650" s="152">
        <v>1296</v>
      </c>
      <c r="E1650" s="152">
        <v>1296</v>
      </c>
      <c r="F1650" s="152"/>
      <c r="G1650" s="152"/>
      <c r="H1650" s="152">
        <f t="shared" si="92"/>
        <v>0</v>
      </c>
      <c r="I1650" s="152"/>
      <c r="J1650" s="152"/>
      <c r="K1650" s="152"/>
      <c r="L1650" s="152"/>
      <c r="M1650" s="152"/>
    </row>
    <row r="1651" ht="15" hidden="1" outlineLevel="1" spans="1:13">
      <c r="A1651" s="157"/>
      <c r="B1651" s="151" t="s">
        <v>3125</v>
      </c>
      <c r="C1651" s="152">
        <f t="shared" si="91"/>
        <v>22</v>
      </c>
      <c r="D1651" s="152">
        <v>22</v>
      </c>
      <c r="E1651" s="152">
        <v>22</v>
      </c>
      <c r="F1651" s="152"/>
      <c r="G1651" s="152"/>
      <c r="H1651" s="152">
        <f t="shared" si="92"/>
        <v>0</v>
      </c>
      <c r="I1651" s="152"/>
      <c r="J1651" s="152"/>
      <c r="K1651" s="152"/>
      <c r="L1651" s="152"/>
      <c r="M1651" s="152"/>
    </row>
    <row r="1652" ht="15" hidden="1" outlineLevel="1" spans="1:13">
      <c r="A1652" s="157"/>
      <c r="B1652" s="151" t="s">
        <v>3125</v>
      </c>
      <c r="C1652" s="152">
        <f t="shared" si="91"/>
        <v>16</v>
      </c>
      <c r="D1652" s="152">
        <v>16</v>
      </c>
      <c r="E1652" s="152">
        <v>16</v>
      </c>
      <c r="F1652" s="152"/>
      <c r="G1652" s="152"/>
      <c r="H1652" s="152">
        <f t="shared" si="92"/>
        <v>0</v>
      </c>
      <c r="I1652" s="152"/>
      <c r="J1652" s="152"/>
      <c r="K1652" s="152"/>
      <c r="L1652" s="152"/>
      <c r="M1652" s="152"/>
    </row>
    <row r="1653" ht="15" hidden="1" outlineLevel="1" spans="1:13">
      <c r="A1653" s="157"/>
      <c r="B1653" s="151" t="s">
        <v>3125</v>
      </c>
      <c r="C1653" s="152">
        <f t="shared" si="91"/>
        <v>13</v>
      </c>
      <c r="D1653" s="152">
        <v>13</v>
      </c>
      <c r="E1653" s="152">
        <v>13</v>
      </c>
      <c r="F1653" s="152"/>
      <c r="G1653" s="152"/>
      <c r="H1653" s="152">
        <f t="shared" si="92"/>
        <v>0</v>
      </c>
      <c r="I1653" s="152"/>
      <c r="J1653" s="152"/>
      <c r="K1653" s="152"/>
      <c r="L1653" s="152"/>
      <c r="M1653" s="152"/>
    </row>
    <row r="1654" ht="15" hidden="1" outlineLevel="1" spans="1:13">
      <c r="A1654" s="157"/>
      <c r="B1654" s="151" t="s">
        <v>3125</v>
      </c>
      <c r="C1654" s="152">
        <f t="shared" si="91"/>
        <v>89</v>
      </c>
      <c r="D1654" s="152">
        <v>89</v>
      </c>
      <c r="E1654" s="152">
        <v>89</v>
      </c>
      <c r="F1654" s="152"/>
      <c r="G1654" s="152"/>
      <c r="H1654" s="152">
        <f t="shared" si="92"/>
        <v>0</v>
      </c>
      <c r="I1654" s="152"/>
      <c r="J1654" s="152"/>
      <c r="K1654" s="152"/>
      <c r="L1654" s="152"/>
      <c r="M1654" s="152"/>
    </row>
    <row r="1655" ht="15" hidden="1" outlineLevel="1" spans="1:13">
      <c r="A1655" s="157"/>
      <c r="B1655" s="151" t="s">
        <v>3125</v>
      </c>
      <c r="C1655" s="152">
        <f t="shared" si="91"/>
        <v>6</v>
      </c>
      <c r="D1655" s="152">
        <v>6</v>
      </c>
      <c r="E1655" s="152">
        <v>6</v>
      </c>
      <c r="F1655" s="152"/>
      <c r="G1655" s="152"/>
      <c r="H1655" s="152">
        <f t="shared" si="92"/>
        <v>0</v>
      </c>
      <c r="I1655" s="152"/>
      <c r="J1655" s="152"/>
      <c r="K1655" s="152"/>
      <c r="L1655" s="152"/>
      <c r="M1655" s="152"/>
    </row>
    <row r="1656" ht="15" hidden="1" outlineLevel="1" spans="1:13">
      <c r="A1656" s="157"/>
      <c r="B1656" s="151" t="s">
        <v>3125</v>
      </c>
      <c r="C1656" s="152">
        <f t="shared" si="91"/>
        <v>19</v>
      </c>
      <c r="D1656" s="152">
        <v>19</v>
      </c>
      <c r="E1656" s="152">
        <v>19</v>
      </c>
      <c r="F1656" s="152"/>
      <c r="G1656" s="152"/>
      <c r="H1656" s="152">
        <f t="shared" si="92"/>
        <v>0</v>
      </c>
      <c r="I1656" s="152"/>
      <c r="J1656" s="152"/>
      <c r="K1656" s="152"/>
      <c r="L1656" s="152"/>
      <c r="M1656" s="152"/>
    </row>
    <row r="1657" ht="15" hidden="1" outlineLevel="1" spans="1:13">
      <c r="A1657" s="157"/>
      <c r="B1657" s="151" t="s">
        <v>3125</v>
      </c>
      <c r="C1657" s="152">
        <f t="shared" si="91"/>
        <v>55</v>
      </c>
      <c r="D1657" s="152">
        <v>55</v>
      </c>
      <c r="E1657" s="152">
        <v>55</v>
      </c>
      <c r="F1657" s="152"/>
      <c r="G1657" s="152"/>
      <c r="H1657" s="152">
        <f t="shared" si="92"/>
        <v>0</v>
      </c>
      <c r="I1657" s="152"/>
      <c r="J1657" s="152"/>
      <c r="K1657" s="152"/>
      <c r="L1657" s="152"/>
      <c r="M1657" s="152"/>
    </row>
    <row r="1658" ht="15" hidden="1" outlineLevel="1" spans="1:13">
      <c r="A1658" s="157"/>
      <c r="B1658" s="151" t="s">
        <v>3125</v>
      </c>
      <c r="C1658" s="152">
        <f t="shared" si="91"/>
        <v>906</v>
      </c>
      <c r="D1658" s="152">
        <v>906</v>
      </c>
      <c r="E1658" s="152">
        <v>906</v>
      </c>
      <c r="F1658" s="152"/>
      <c r="G1658" s="152"/>
      <c r="H1658" s="152">
        <f t="shared" si="92"/>
        <v>0</v>
      </c>
      <c r="I1658" s="152"/>
      <c r="J1658" s="152"/>
      <c r="K1658" s="152"/>
      <c r="L1658" s="152"/>
      <c r="M1658" s="152"/>
    </row>
    <row r="1659" ht="15" hidden="1" outlineLevel="1" spans="1:13">
      <c r="A1659" s="157"/>
      <c r="B1659" s="151" t="s">
        <v>3125</v>
      </c>
      <c r="C1659" s="152">
        <f t="shared" si="91"/>
        <v>166</v>
      </c>
      <c r="D1659" s="152">
        <v>166</v>
      </c>
      <c r="E1659" s="152">
        <v>166</v>
      </c>
      <c r="F1659" s="152"/>
      <c r="G1659" s="152"/>
      <c r="H1659" s="152">
        <f t="shared" si="92"/>
        <v>0</v>
      </c>
      <c r="I1659" s="152"/>
      <c r="J1659" s="152"/>
      <c r="K1659" s="152"/>
      <c r="L1659" s="152"/>
      <c r="M1659" s="152"/>
    </row>
    <row r="1660" ht="15" hidden="1" outlineLevel="1" spans="1:13">
      <c r="A1660" s="157"/>
      <c r="B1660" s="151" t="s">
        <v>3125</v>
      </c>
      <c r="C1660" s="152">
        <f t="shared" si="91"/>
        <v>20</v>
      </c>
      <c r="D1660" s="152">
        <v>20</v>
      </c>
      <c r="E1660" s="152">
        <v>20</v>
      </c>
      <c r="F1660" s="152"/>
      <c r="G1660" s="152"/>
      <c r="H1660" s="152">
        <f t="shared" si="92"/>
        <v>0</v>
      </c>
      <c r="I1660" s="152"/>
      <c r="J1660" s="152"/>
      <c r="K1660" s="152"/>
      <c r="L1660" s="152"/>
      <c r="M1660" s="152"/>
    </row>
    <row r="1661" ht="15" hidden="1" outlineLevel="1" spans="1:13">
      <c r="A1661" s="157"/>
      <c r="B1661" s="151" t="s">
        <v>3125</v>
      </c>
      <c r="C1661" s="152">
        <f t="shared" si="91"/>
        <v>99</v>
      </c>
      <c r="D1661" s="152">
        <v>99</v>
      </c>
      <c r="E1661" s="152">
        <v>99</v>
      </c>
      <c r="F1661" s="152"/>
      <c r="G1661" s="152"/>
      <c r="H1661" s="152">
        <f t="shared" si="92"/>
        <v>0</v>
      </c>
      <c r="I1661" s="152"/>
      <c r="J1661" s="152"/>
      <c r="K1661" s="152"/>
      <c r="L1661" s="152"/>
      <c r="M1661" s="152"/>
    </row>
    <row r="1662" ht="15" hidden="1" outlineLevel="1" spans="1:13">
      <c r="A1662" s="157"/>
      <c r="B1662" s="151" t="s">
        <v>3125</v>
      </c>
      <c r="C1662" s="152">
        <f t="shared" si="91"/>
        <v>434</v>
      </c>
      <c r="D1662" s="152">
        <v>434</v>
      </c>
      <c r="E1662" s="152">
        <v>434</v>
      </c>
      <c r="F1662" s="152"/>
      <c r="G1662" s="152"/>
      <c r="H1662" s="152">
        <f t="shared" si="92"/>
        <v>0</v>
      </c>
      <c r="I1662" s="152"/>
      <c r="J1662" s="152"/>
      <c r="K1662" s="152"/>
      <c r="L1662" s="152"/>
      <c r="M1662" s="152"/>
    </row>
    <row r="1663" ht="15" hidden="1" outlineLevel="1" spans="1:13">
      <c r="A1663" s="157"/>
      <c r="B1663" s="151" t="s">
        <v>3125</v>
      </c>
      <c r="C1663" s="152">
        <f t="shared" si="91"/>
        <v>627</v>
      </c>
      <c r="D1663" s="152">
        <v>627</v>
      </c>
      <c r="E1663" s="152">
        <v>627</v>
      </c>
      <c r="F1663" s="152"/>
      <c r="G1663" s="152"/>
      <c r="H1663" s="152">
        <f t="shared" si="92"/>
        <v>0</v>
      </c>
      <c r="I1663" s="152"/>
      <c r="J1663" s="152"/>
      <c r="K1663" s="152"/>
      <c r="L1663" s="152"/>
      <c r="M1663" s="152"/>
    </row>
    <row r="1664" ht="15" hidden="1" outlineLevel="1" spans="1:13">
      <c r="A1664" s="157"/>
      <c r="B1664" s="151" t="s">
        <v>3125</v>
      </c>
      <c r="C1664" s="152">
        <f t="shared" si="91"/>
        <v>579</v>
      </c>
      <c r="D1664" s="152">
        <v>579</v>
      </c>
      <c r="E1664" s="152">
        <v>579</v>
      </c>
      <c r="F1664" s="152"/>
      <c r="G1664" s="152"/>
      <c r="H1664" s="152">
        <f t="shared" si="92"/>
        <v>0</v>
      </c>
      <c r="I1664" s="152"/>
      <c r="J1664" s="152"/>
      <c r="K1664" s="152"/>
      <c r="L1664" s="152"/>
      <c r="M1664" s="152"/>
    </row>
    <row r="1665" ht="15" hidden="1" outlineLevel="1" spans="1:13">
      <c r="A1665" s="157"/>
      <c r="B1665" s="151" t="s">
        <v>3125</v>
      </c>
      <c r="C1665" s="152">
        <f t="shared" si="91"/>
        <v>109</v>
      </c>
      <c r="D1665" s="152">
        <v>109</v>
      </c>
      <c r="E1665" s="152">
        <v>109</v>
      </c>
      <c r="F1665" s="152"/>
      <c r="G1665" s="152"/>
      <c r="H1665" s="152">
        <f t="shared" si="92"/>
        <v>0</v>
      </c>
      <c r="I1665" s="152"/>
      <c r="J1665" s="152"/>
      <c r="K1665" s="152"/>
      <c r="L1665" s="152"/>
      <c r="M1665" s="152"/>
    </row>
    <row r="1666" ht="15" hidden="1" outlineLevel="1" spans="1:13">
      <c r="A1666" s="157"/>
      <c r="B1666" s="151" t="s">
        <v>3125</v>
      </c>
      <c r="C1666" s="152">
        <f t="shared" si="91"/>
        <v>8</v>
      </c>
      <c r="D1666" s="152">
        <v>8</v>
      </c>
      <c r="E1666" s="152">
        <v>8</v>
      </c>
      <c r="F1666" s="152"/>
      <c r="G1666" s="152"/>
      <c r="H1666" s="152">
        <f t="shared" si="92"/>
        <v>0</v>
      </c>
      <c r="I1666" s="152"/>
      <c r="J1666" s="152"/>
      <c r="K1666" s="152"/>
      <c r="L1666" s="152"/>
      <c r="M1666" s="152"/>
    </row>
    <row r="1667" ht="15" hidden="1" outlineLevel="1" spans="1:13">
      <c r="A1667" s="157"/>
      <c r="B1667" s="151" t="s">
        <v>3125</v>
      </c>
      <c r="C1667" s="152">
        <f t="shared" si="91"/>
        <v>310</v>
      </c>
      <c r="D1667" s="152">
        <v>310</v>
      </c>
      <c r="E1667" s="152">
        <v>310</v>
      </c>
      <c r="F1667" s="152"/>
      <c r="G1667" s="152"/>
      <c r="H1667" s="152">
        <f t="shared" si="92"/>
        <v>0</v>
      </c>
      <c r="I1667" s="152"/>
      <c r="J1667" s="152"/>
      <c r="K1667" s="152"/>
      <c r="L1667" s="152"/>
      <c r="M1667" s="152"/>
    </row>
    <row r="1668" ht="15" hidden="1" outlineLevel="1" spans="1:13">
      <c r="A1668" s="157"/>
      <c r="B1668" s="151" t="s">
        <v>3125</v>
      </c>
      <c r="C1668" s="152">
        <f t="shared" si="91"/>
        <v>604</v>
      </c>
      <c r="D1668" s="152">
        <v>604</v>
      </c>
      <c r="E1668" s="152">
        <v>604</v>
      </c>
      <c r="F1668" s="152"/>
      <c r="G1668" s="152"/>
      <c r="H1668" s="152">
        <f t="shared" si="92"/>
        <v>0</v>
      </c>
      <c r="I1668" s="152"/>
      <c r="J1668" s="152"/>
      <c r="K1668" s="152"/>
      <c r="L1668" s="152"/>
      <c r="M1668" s="152"/>
    </row>
    <row r="1669" ht="15" hidden="1" outlineLevel="1" spans="1:13">
      <c r="A1669" s="157"/>
      <c r="B1669" s="151" t="s">
        <v>3125</v>
      </c>
      <c r="C1669" s="152">
        <f t="shared" si="91"/>
        <v>108</v>
      </c>
      <c r="D1669" s="152">
        <v>108</v>
      </c>
      <c r="E1669" s="152">
        <v>108</v>
      </c>
      <c r="F1669" s="152"/>
      <c r="G1669" s="152"/>
      <c r="H1669" s="152">
        <f t="shared" si="92"/>
        <v>0</v>
      </c>
      <c r="I1669" s="152"/>
      <c r="J1669" s="152"/>
      <c r="K1669" s="152"/>
      <c r="L1669" s="152"/>
      <c r="M1669" s="152"/>
    </row>
    <row r="1670" ht="15" hidden="1" outlineLevel="1" spans="1:13">
      <c r="A1670" s="157"/>
      <c r="B1670" s="151" t="s">
        <v>3125</v>
      </c>
      <c r="C1670" s="152">
        <f t="shared" si="91"/>
        <v>102</v>
      </c>
      <c r="D1670" s="152">
        <v>102</v>
      </c>
      <c r="E1670" s="152">
        <v>102</v>
      </c>
      <c r="F1670" s="152"/>
      <c r="G1670" s="152"/>
      <c r="H1670" s="152">
        <f t="shared" si="92"/>
        <v>0</v>
      </c>
      <c r="I1670" s="152"/>
      <c r="J1670" s="152"/>
      <c r="K1670" s="152"/>
      <c r="L1670" s="152"/>
      <c r="M1670" s="152"/>
    </row>
    <row r="1671" ht="15" hidden="1" outlineLevel="1" spans="1:13">
      <c r="A1671" s="157"/>
      <c r="B1671" s="151" t="s">
        <v>3125</v>
      </c>
      <c r="C1671" s="152">
        <f t="shared" si="91"/>
        <v>22</v>
      </c>
      <c r="D1671" s="152">
        <v>22</v>
      </c>
      <c r="E1671" s="152">
        <v>22</v>
      </c>
      <c r="F1671" s="152"/>
      <c r="G1671" s="152"/>
      <c r="H1671" s="152">
        <f t="shared" si="92"/>
        <v>0</v>
      </c>
      <c r="I1671" s="152"/>
      <c r="J1671" s="152"/>
      <c r="K1671" s="152"/>
      <c r="L1671" s="152"/>
      <c r="M1671" s="152"/>
    </row>
    <row r="1672" ht="15" hidden="1" outlineLevel="1" spans="1:13">
      <c r="A1672" s="157"/>
      <c r="B1672" s="151" t="s">
        <v>3125</v>
      </c>
      <c r="C1672" s="152">
        <f t="shared" si="91"/>
        <v>22</v>
      </c>
      <c r="D1672" s="152">
        <v>22</v>
      </c>
      <c r="E1672" s="152">
        <v>22</v>
      </c>
      <c r="F1672" s="152"/>
      <c r="G1672" s="152"/>
      <c r="H1672" s="152">
        <f t="shared" si="92"/>
        <v>0</v>
      </c>
      <c r="I1672" s="152"/>
      <c r="J1672" s="152"/>
      <c r="K1672" s="152"/>
      <c r="L1672" s="152"/>
      <c r="M1672" s="152"/>
    </row>
    <row r="1673" ht="15" hidden="1" outlineLevel="1" spans="1:13">
      <c r="A1673" s="157"/>
      <c r="B1673" s="151" t="s">
        <v>3125</v>
      </c>
      <c r="C1673" s="152">
        <f t="shared" si="91"/>
        <v>1800</v>
      </c>
      <c r="D1673" s="152">
        <v>1800</v>
      </c>
      <c r="E1673" s="152">
        <v>1800</v>
      </c>
      <c r="F1673" s="152"/>
      <c r="G1673" s="152"/>
      <c r="H1673" s="152">
        <f t="shared" si="92"/>
        <v>0</v>
      </c>
      <c r="I1673" s="152"/>
      <c r="J1673" s="152"/>
      <c r="K1673" s="152"/>
      <c r="L1673" s="152"/>
      <c r="M1673" s="152"/>
    </row>
    <row r="1674" ht="15" hidden="1" outlineLevel="1" spans="1:13">
      <c r="A1674" s="157"/>
      <c r="B1674" s="151" t="s">
        <v>3125</v>
      </c>
      <c r="C1674" s="152">
        <f t="shared" si="91"/>
        <v>63</v>
      </c>
      <c r="D1674" s="152">
        <v>63</v>
      </c>
      <c r="E1674" s="152">
        <v>63</v>
      </c>
      <c r="F1674" s="152"/>
      <c r="G1674" s="152"/>
      <c r="H1674" s="152">
        <f t="shared" si="92"/>
        <v>0</v>
      </c>
      <c r="I1674" s="152"/>
      <c r="J1674" s="152"/>
      <c r="K1674" s="152"/>
      <c r="L1674" s="152"/>
      <c r="M1674" s="152"/>
    </row>
    <row r="1675" ht="15" hidden="1" outlineLevel="1" spans="1:13">
      <c r="A1675" s="157"/>
      <c r="B1675" s="151" t="s">
        <v>3125</v>
      </c>
      <c r="C1675" s="152">
        <f t="shared" si="91"/>
        <v>492</v>
      </c>
      <c r="D1675" s="152">
        <v>492</v>
      </c>
      <c r="E1675" s="152">
        <v>492</v>
      </c>
      <c r="F1675" s="152"/>
      <c r="G1675" s="152"/>
      <c r="H1675" s="152">
        <f t="shared" si="92"/>
        <v>0</v>
      </c>
      <c r="I1675" s="152"/>
      <c r="J1675" s="152"/>
      <c r="K1675" s="152"/>
      <c r="L1675" s="152"/>
      <c r="M1675" s="152"/>
    </row>
    <row r="1676" ht="15" hidden="1" outlineLevel="1" spans="1:13">
      <c r="A1676" s="157"/>
      <c r="B1676" s="151" t="s">
        <v>3125</v>
      </c>
      <c r="C1676" s="152">
        <f t="shared" si="91"/>
        <v>96</v>
      </c>
      <c r="D1676" s="152">
        <v>96</v>
      </c>
      <c r="E1676" s="152">
        <v>96</v>
      </c>
      <c r="F1676" s="152"/>
      <c r="G1676" s="152"/>
      <c r="H1676" s="152">
        <f t="shared" si="92"/>
        <v>0</v>
      </c>
      <c r="I1676" s="152"/>
      <c r="J1676" s="152"/>
      <c r="K1676" s="152"/>
      <c r="L1676" s="152"/>
      <c r="M1676" s="152"/>
    </row>
    <row r="1677" ht="15" hidden="1" outlineLevel="1" spans="1:13">
      <c r="A1677" s="157"/>
      <c r="B1677" s="151" t="s">
        <v>3125</v>
      </c>
      <c r="C1677" s="152">
        <f t="shared" ref="C1677:C1683" si="93">H1677+G1677+D1677</f>
        <v>17</v>
      </c>
      <c r="D1677" s="152">
        <v>17</v>
      </c>
      <c r="E1677" s="152">
        <v>17</v>
      </c>
      <c r="F1677" s="152"/>
      <c r="G1677" s="152"/>
      <c r="H1677" s="152">
        <f t="shared" ref="H1677:H1683" si="94">SUM(I1677:M1677)</f>
        <v>0</v>
      </c>
      <c r="I1677" s="152"/>
      <c r="J1677" s="152"/>
      <c r="K1677" s="152"/>
      <c r="L1677" s="152"/>
      <c r="M1677" s="152"/>
    </row>
    <row r="1678" ht="15" hidden="1" outlineLevel="1" spans="1:13">
      <c r="A1678" s="157"/>
      <c r="B1678" s="151" t="s">
        <v>3125</v>
      </c>
      <c r="C1678" s="152">
        <f t="shared" si="93"/>
        <v>71</v>
      </c>
      <c r="D1678" s="152">
        <v>71</v>
      </c>
      <c r="E1678" s="152">
        <v>71</v>
      </c>
      <c r="F1678" s="152"/>
      <c r="G1678" s="152"/>
      <c r="H1678" s="152">
        <f t="shared" si="94"/>
        <v>0</v>
      </c>
      <c r="I1678" s="152"/>
      <c r="J1678" s="152"/>
      <c r="K1678" s="152"/>
      <c r="L1678" s="152"/>
      <c r="M1678" s="152"/>
    </row>
    <row r="1679" ht="15" hidden="1" outlineLevel="1" spans="1:13">
      <c r="A1679" s="157"/>
      <c r="B1679" s="151" t="s">
        <v>3125</v>
      </c>
      <c r="C1679" s="152">
        <f t="shared" si="93"/>
        <v>4</v>
      </c>
      <c r="D1679" s="152">
        <v>4</v>
      </c>
      <c r="E1679" s="152">
        <v>4</v>
      </c>
      <c r="F1679" s="152"/>
      <c r="G1679" s="152"/>
      <c r="H1679" s="152">
        <f t="shared" si="94"/>
        <v>0</v>
      </c>
      <c r="I1679" s="152"/>
      <c r="J1679" s="152"/>
      <c r="K1679" s="152"/>
      <c r="L1679" s="152"/>
      <c r="M1679" s="152"/>
    </row>
    <row r="1680" ht="15" hidden="1" outlineLevel="1" spans="1:13">
      <c r="A1680" s="157"/>
      <c r="B1680" s="151" t="s">
        <v>3125</v>
      </c>
      <c r="C1680" s="152">
        <f t="shared" si="93"/>
        <v>16</v>
      </c>
      <c r="D1680" s="152">
        <v>16</v>
      </c>
      <c r="E1680" s="152">
        <v>16</v>
      </c>
      <c r="F1680" s="152"/>
      <c r="G1680" s="152"/>
      <c r="H1680" s="152">
        <f t="shared" si="94"/>
        <v>0</v>
      </c>
      <c r="I1680" s="152"/>
      <c r="J1680" s="152"/>
      <c r="K1680" s="152"/>
      <c r="L1680" s="152"/>
      <c r="M1680" s="152"/>
    </row>
    <row r="1681" ht="15" hidden="1" outlineLevel="1" spans="1:13">
      <c r="A1681" s="157"/>
      <c r="B1681" s="151" t="s">
        <v>3125</v>
      </c>
      <c r="C1681" s="152">
        <f t="shared" si="93"/>
        <v>248</v>
      </c>
      <c r="D1681" s="152">
        <v>248</v>
      </c>
      <c r="E1681" s="152">
        <v>248</v>
      </c>
      <c r="F1681" s="152"/>
      <c r="G1681" s="152"/>
      <c r="H1681" s="152">
        <f t="shared" si="94"/>
        <v>0</v>
      </c>
      <c r="I1681" s="152"/>
      <c r="J1681" s="152"/>
      <c r="K1681" s="152"/>
      <c r="L1681" s="152"/>
      <c r="M1681" s="152"/>
    </row>
    <row r="1682" ht="15" hidden="1" outlineLevel="1" spans="1:13">
      <c r="A1682" s="157"/>
      <c r="B1682" s="151" t="s">
        <v>3125</v>
      </c>
      <c r="C1682" s="152">
        <f t="shared" si="93"/>
        <v>2</v>
      </c>
      <c r="D1682" s="152">
        <v>2</v>
      </c>
      <c r="E1682" s="152">
        <v>2</v>
      </c>
      <c r="F1682" s="152"/>
      <c r="G1682" s="152"/>
      <c r="H1682" s="152">
        <f t="shared" si="94"/>
        <v>0</v>
      </c>
      <c r="I1682" s="152"/>
      <c r="J1682" s="152"/>
      <c r="K1682" s="152"/>
      <c r="L1682" s="152"/>
      <c r="M1682" s="152"/>
    </row>
    <row r="1683" ht="15" hidden="1" outlineLevel="1" spans="1:13">
      <c r="A1683" s="157"/>
      <c r="B1683" s="151" t="s">
        <v>3125</v>
      </c>
      <c r="C1683" s="152">
        <f t="shared" si="93"/>
        <v>84</v>
      </c>
      <c r="D1683" s="152">
        <v>84</v>
      </c>
      <c r="E1683" s="152">
        <v>84</v>
      </c>
      <c r="F1683" s="152"/>
      <c r="G1683" s="152"/>
      <c r="H1683" s="152">
        <f t="shared" si="94"/>
        <v>0</v>
      </c>
      <c r="I1683" s="152"/>
      <c r="J1683" s="152"/>
      <c r="K1683" s="152"/>
      <c r="L1683" s="152"/>
      <c r="M1683" s="152"/>
    </row>
    <row r="1684" s="132" customFormat="1" ht="20.1" customHeight="1" collapsed="1" spans="1:13">
      <c r="A1684" s="146"/>
      <c r="B1684" s="144" t="s">
        <v>1785</v>
      </c>
      <c r="C1684" s="147">
        <f>SUM(C1685:C1728)</f>
        <v>16379</v>
      </c>
      <c r="D1684" s="147">
        <f t="shared" ref="D1684:M1684" si="95">SUM(D1685:D1728)</f>
        <v>16379</v>
      </c>
      <c r="E1684" s="147">
        <f t="shared" si="95"/>
        <v>16379</v>
      </c>
      <c r="F1684" s="147">
        <f t="shared" si="95"/>
        <v>0</v>
      </c>
      <c r="G1684" s="147">
        <f t="shared" si="95"/>
        <v>0</v>
      </c>
      <c r="H1684" s="147">
        <f t="shared" si="95"/>
        <v>0</v>
      </c>
      <c r="I1684" s="147">
        <f t="shared" si="95"/>
        <v>0</v>
      </c>
      <c r="J1684" s="147">
        <f t="shared" si="95"/>
        <v>0</v>
      </c>
      <c r="K1684" s="147">
        <f t="shared" si="95"/>
        <v>0</v>
      </c>
      <c r="L1684" s="147">
        <f t="shared" si="95"/>
        <v>0</v>
      </c>
      <c r="M1684" s="147">
        <f t="shared" si="95"/>
        <v>0</v>
      </c>
    </row>
    <row r="1685" ht="15" hidden="1" outlineLevel="1" spans="1:13">
      <c r="A1685" s="157"/>
      <c r="B1685" s="151" t="s">
        <v>3126</v>
      </c>
      <c r="C1685" s="152">
        <f t="shared" ref="C1685:C1728" si="96">H1685+G1685+D1685</f>
        <v>6</v>
      </c>
      <c r="D1685" s="152">
        <v>6</v>
      </c>
      <c r="E1685" s="152">
        <v>6</v>
      </c>
      <c r="F1685" s="152"/>
      <c r="G1685" s="152"/>
      <c r="H1685" s="152">
        <f t="shared" ref="H1685:H1728" si="97">SUM(I1685:M1685)</f>
        <v>0</v>
      </c>
      <c r="I1685" s="152"/>
      <c r="J1685" s="152"/>
      <c r="K1685" s="152"/>
      <c r="L1685" s="152"/>
      <c r="M1685" s="152"/>
    </row>
    <row r="1686" ht="15" hidden="1" outlineLevel="1" spans="1:13">
      <c r="A1686" s="157"/>
      <c r="B1686" s="151" t="s">
        <v>3126</v>
      </c>
      <c r="C1686" s="152">
        <f t="shared" si="96"/>
        <v>6</v>
      </c>
      <c r="D1686" s="152">
        <v>6</v>
      </c>
      <c r="E1686" s="152">
        <v>6</v>
      </c>
      <c r="F1686" s="152"/>
      <c r="G1686" s="152"/>
      <c r="H1686" s="152">
        <f t="shared" si="97"/>
        <v>0</v>
      </c>
      <c r="I1686" s="152"/>
      <c r="J1686" s="152"/>
      <c r="K1686" s="152"/>
      <c r="L1686" s="152"/>
      <c r="M1686" s="152"/>
    </row>
    <row r="1687" ht="15" hidden="1" outlineLevel="1" spans="1:13">
      <c r="A1687" s="157"/>
      <c r="B1687" s="151" t="s">
        <v>3126</v>
      </c>
      <c r="C1687" s="152">
        <f t="shared" si="96"/>
        <v>70</v>
      </c>
      <c r="D1687" s="152">
        <v>70</v>
      </c>
      <c r="E1687" s="152">
        <v>70</v>
      </c>
      <c r="F1687" s="152"/>
      <c r="G1687" s="152"/>
      <c r="H1687" s="152">
        <f t="shared" si="97"/>
        <v>0</v>
      </c>
      <c r="I1687" s="152"/>
      <c r="J1687" s="152"/>
      <c r="K1687" s="152"/>
      <c r="L1687" s="152"/>
      <c r="M1687" s="152"/>
    </row>
    <row r="1688" ht="15" hidden="1" outlineLevel="1" spans="1:13">
      <c r="A1688" s="157"/>
      <c r="B1688" s="151" t="s">
        <v>3126</v>
      </c>
      <c r="C1688" s="152">
        <f t="shared" si="96"/>
        <v>39</v>
      </c>
      <c r="D1688" s="152">
        <v>39</v>
      </c>
      <c r="E1688" s="152">
        <v>39</v>
      </c>
      <c r="F1688" s="152"/>
      <c r="G1688" s="152"/>
      <c r="H1688" s="152">
        <f t="shared" si="97"/>
        <v>0</v>
      </c>
      <c r="I1688" s="152"/>
      <c r="J1688" s="152"/>
      <c r="K1688" s="152"/>
      <c r="L1688" s="152"/>
      <c r="M1688" s="152"/>
    </row>
    <row r="1689" ht="15" hidden="1" outlineLevel="1" spans="1:13">
      <c r="A1689" s="157"/>
      <c r="B1689" s="151" t="s">
        <v>3126</v>
      </c>
      <c r="C1689" s="152">
        <f t="shared" si="96"/>
        <v>11</v>
      </c>
      <c r="D1689" s="152">
        <v>11</v>
      </c>
      <c r="E1689" s="152">
        <v>11</v>
      </c>
      <c r="F1689" s="152"/>
      <c r="G1689" s="152"/>
      <c r="H1689" s="152">
        <f t="shared" si="97"/>
        <v>0</v>
      </c>
      <c r="I1689" s="152"/>
      <c r="J1689" s="152"/>
      <c r="K1689" s="152"/>
      <c r="L1689" s="152"/>
      <c r="M1689" s="152"/>
    </row>
    <row r="1690" ht="15" hidden="1" outlineLevel="1" spans="1:13">
      <c r="A1690" s="157"/>
      <c r="B1690" s="151" t="s">
        <v>3126</v>
      </c>
      <c r="C1690" s="152">
        <f t="shared" si="96"/>
        <v>19</v>
      </c>
      <c r="D1690" s="152">
        <v>19</v>
      </c>
      <c r="E1690" s="152">
        <v>19</v>
      </c>
      <c r="F1690" s="152"/>
      <c r="G1690" s="152"/>
      <c r="H1690" s="152">
        <f t="shared" si="97"/>
        <v>0</v>
      </c>
      <c r="I1690" s="152"/>
      <c r="J1690" s="152"/>
      <c r="K1690" s="152"/>
      <c r="L1690" s="152"/>
      <c r="M1690" s="152"/>
    </row>
    <row r="1691" ht="15" hidden="1" outlineLevel="1" spans="1:13">
      <c r="A1691" s="157"/>
      <c r="B1691" s="151" t="s">
        <v>3126</v>
      </c>
      <c r="C1691" s="152">
        <f t="shared" si="96"/>
        <v>5</v>
      </c>
      <c r="D1691" s="152">
        <v>5</v>
      </c>
      <c r="E1691" s="152">
        <v>5</v>
      </c>
      <c r="F1691" s="152"/>
      <c r="G1691" s="152"/>
      <c r="H1691" s="152">
        <f t="shared" si="97"/>
        <v>0</v>
      </c>
      <c r="I1691" s="152"/>
      <c r="J1691" s="152"/>
      <c r="K1691" s="152"/>
      <c r="L1691" s="152"/>
      <c r="M1691" s="152"/>
    </row>
    <row r="1692" ht="15" hidden="1" outlineLevel="1" spans="1:13">
      <c r="A1692" s="157"/>
      <c r="B1692" s="151" t="s">
        <v>3126</v>
      </c>
      <c r="C1692" s="152">
        <f t="shared" si="96"/>
        <v>11</v>
      </c>
      <c r="D1692" s="152">
        <v>11</v>
      </c>
      <c r="E1692" s="152">
        <v>11</v>
      </c>
      <c r="F1692" s="152"/>
      <c r="G1692" s="152"/>
      <c r="H1692" s="152">
        <f t="shared" si="97"/>
        <v>0</v>
      </c>
      <c r="I1692" s="152"/>
      <c r="J1692" s="152"/>
      <c r="K1692" s="152"/>
      <c r="L1692" s="152"/>
      <c r="M1692" s="152"/>
    </row>
    <row r="1693" ht="15" hidden="1" outlineLevel="1" spans="1:13">
      <c r="A1693" s="157"/>
      <c r="B1693" s="151" t="s">
        <v>3126</v>
      </c>
      <c r="C1693" s="152">
        <f t="shared" si="96"/>
        <v>390</v>
      </c>
      <c r="D1693" s="152">
        <v>390</v>
      </c>
      <c r="E1693" s="152">
        <v>390</v>
      </c>
      <c r="F1693" s="152"/>
      <c r="G1693" s="152"/>
      <c r="H1693" s="152">
        <f t="shared" si="97"/>
        <v>0</v>
      </c>
      <c r="I1693" s="152"/>
      <c r="J1693" s="152"/>
      <c r="K1693" s="152"/>
      <c r="L1693" s="152"/>
      <c r="M1693" s="152"/>
    </row>
    <row r="1694" ht="15" hidden="1" outlineLevel="1" spans="1:13">
      <c r="A1694" s="157"/>
      <c r="B1694" s="151" t="s">
        <v>3126</v>
      </c>
      <c r="C1694" s="152">
        <f t="shared" si="96"/>
        <v>1333</v>
      </c>
      <c r="D1694" s="152">
        <v>1333</v>
      </c>
      <c r="E1694" s="152">
        <v>1333</v>
      </c>
      <c r="F1694" s="152"/>
      <c r="G1694" s="152"/>
      <c r="H1694" s="152">
        <f t="shared" si="97"/>
        <v>0</v>
      </c>
      <c r="I1694" s="152"/>
      <c r="J1694" s="152"/>
      <c r="K1694" s="152"/>
      <c r="L1694" s="152"/>
      <c r="M1694" s="152"/>
    </row>
    <row r="1695" ht="15" hidden="1" outlineLevel="1" spans="1:13">
      <c r="A1695" s="157"/>
      <c r="B1695" s="151" t="s">
        <v>3126</v>
      </c>
      <c r="C1695" s="152">
        <f t="shared" si="96"/>
        <v>6</v>
      </c>
      <c r="D1695" s="152">
        <v>6</v>
      </c>
      <c r="E1695" s="152">
        <v>6</v>
      </c>
      <c r="F1695" s="152"/>
      <c r="G1695" s="152"/>
      <c r="H1695" s="152">
        <f t="shared" si="97"/>
        <v>0</v>
      </c>
      <c r="I1695" s="152"/>
      <c r="J1695" s="152"/>
      <c r="K1695" s="152"/>
      <c r="L1695" s="152"/>
      <c r="M1695" s="152"/>
    </row>
    <row r="1696" ht="15" hidden="1" outlineLevel="1" spans="1:13">
      <c r="A1696" s="157"/>
      <c r="B1696" s="151" t="s">
        <v>3126</v>
      </c>
      <c r="C1696" s="152">
        <f t="shared" si="96"/>
        <v>15</v>
      </c>
      <c r="D1696" s="152">
        <v>15</v>
      </c>
      <c r="E1696" s="152">
        <v>15</v>
      </c>
      <c r="F1696" s="152"/>
      <c r="G1696" s="152"/>
      <c r="H1696" s="152">
        <f t="shared" si="97"/>
        <v>0</v>
      </c>
      <c r="I1696" s="152"/>
      <c r="J1696" s="152"/>
      <c r="K1696" s="152"/>
      <c r="L1696" s="152"/>
      <c r="M1696" s="152"/>
    </row>
    <row r="1697" ht="15" hidden="1" outlineLevel="1" spans="1:13">
      <c r="A1697" s="157"/>
      <c r="B1697" s="151" t="s">
        <v>3126</v>
      </c>
      <c r="C1697" s="152">
        <f t="shared" si="96"/>
        <v>355</v>
      </c>
      <c r="D1697" s="152">
        <v>355</v>
      </c>
      <c r="E1697" s="152">
        <v>355</v>
      </c>
      <c r="F1697" s="152"/>
      <c r="G1697" s="152"/>
      <c r="H1697" s="152">
        <f t="shared" si="97"/>
        <v>0</v>
      </c>
      <c r="I1697" s="152"/>
      <c r="J1697" s="152"/>
      <c r="K1697" s="152"/>
      <c r="L1697" s="152"/>
      <c r="M1697" s="152"/>
    </row>
    <row r="1698" ht="15" hidden="1" outlineLevel="1" spans="1:13">
      <c r="A1698" s="157"/>
      <c r="B1698" s="151" t="s">
        <v>3126</v>
      </c>
      <c r="C1698" s="152">
        <f t="shared" si="96"/>
        <v>26</v>
      </c>
      <c r="D1698" s="152">
        <v>26</v>
      </c>
      <c r="E1698" s="152">
        <v>26</v>
      </c>
      <c r="F1698" s="152"/>
      <c r="G1698" s="152"/>
      <c r="H1698" s="152">
        <f t="shared" si="97"/>
        <v>0</v>
      </c>
      <c r="I1698" s="152"/>
      <c r="J1698" s="152"/>
      <c r="K1698" s="152"/>
      <c r="L1698" s="152"/>
      <c r="M1698" s="152"/>
    </row>
    <row r="1699" ht="15" hidden="1" outlineLevel="1" spans="1:13">
      <c r="A1699" s="157"/>
      <c r="B1699" s="151" t="s">
        <v>3126</v>
      </c>
      <c r="C1699" s="152">
        <f t="shared" si="96"/>
        <v>117</v>
      </c>
      <c r="D1699" s="152">
        <v>117</v>
      </c>
      <c r="E1699" s="152">
        <v>117</v>
      </c>
      <c r="F1699" s="152"/>
      <c r="G1699" s="152"/>
      <c r="H1699" s="152">
        <f t="shared" si="97"/>
        <v>0</v>
      </c>
      <c r="I1699" s="152"/>
      <c r="J1699" s="152"/>
      <c r="K1699" s="152"/>
      <c r="L1699" s="152"/>
      <c r="M1699" s="152"/>
    </row>
    <row r="1700" ht="15" hidden="1" outlineLevel="1" spans="1:13">
      <c r="A1700" s="157"/>
      <c r="B1700" s="151" t="s">
        <v>3126</v>
      </c>
      <c r="C1700" s="152">
        <f t="shared" si="96"/>
        <v>251</v>
      </c>
      <c r="D1700" s="152">
        <v>251</v>
      </c>
      <c r="E1700" s="152">
        <v>251</v>
      </c>
      <c r="F1700" s="152"/>
      <c r="G1700" s="152"/>
      <c r="H1700" s="152">
        <f t="shared" si="97"/>
        <v>0</v>
      </c>
      <c r="I1700" s="152"/>
      <c r="J1700" s="152"/>
      <c r="K1700" s="152"/>
      <c r="L1700" s="152"/>
      <c r="M1700" s="152"/>
    </row>
    <row r="1701" ht="15" hidden="1" outlineLevel="1" spans="1:13">
      <c r="A1701" s="157"/>
      <c r="B1701" s="151" t="s">
        <v>3126</v>
      </c>
      <c r="C1701" s="152">
        <f t="shared" si="96"/>
        <v>533</v>
      </c>
      <c r="D1701" s="152">
        <v>533</v>
      </c>
      <c r="E1701" s="152">
        <v>533</v>
      </c>
      <c r="F1701" s="152"/>
      <c r="G1701" s="152"/>
      <c r="H1701" s="152">
        <f t="shared" si="97"/>
        <v>0</v>
      </c>
      <c r="I1701" s="152"/>
      <c r="J1701" s="152"/>
      <c r="K1701" s="152"/>
      <c r="L1701" s="152"/>
      <c r="M1701" s="152"/>
    </row>
    <row r="1702" ht="15" hidden="1" outlineLevel="1" spans="1:13">
      <c r="A1702" s="157"/>
      <c r="B1702" s="151" t="s">
        <v>3126</v>
      </c>
      <c r="C1702" s="152">
        <f t="shared" si="96"/>
        <v>1447</v>
      </c>
      <c r="D1702" s="152">
        <v>1447</v>
      </c>
      <c r="E1702" s="152">
        <v>1447</v>
      </c>
      <c r="F1702" s="152"/>
      <c r="G1702" s="152"/>
      <c r="H1702" s="152">
        <f t="shared" si="97"/>
        <v>0</v>
      </c>
      <c r="I1702" s="152"/>
      <c r="J1702" s="152"/>
      <c r="K1702" s="152"/>
      <c r="L1702" s="152"/>
      <c r="M1702" s="152"/>
    </row>
    <row r="1703" ht="15" hidden="1" outlineLevel="1" spans="1:13">
      <c r="A1703" s="157"/>
      <c r="B1703" s="151" t="s">
        <v>3126</v>
      </c>
      <c r="C1703" s="152">
        <f t="shared" si="96"/>
        <v>756</v>
      </c>
      <c r="D1703" s="152">
        <v>756</v>
      </c>
      <c r="E1703" s="152">
        <v>756</v>
      </c>
      <c r="F1703" s="152"/>
      <c r="G1703" s="152"/>
      <c r="H1703" s="152">
        <f t="shared" si="97"/>
        <v>0</v>
      </c>
      <c r="I1703" s="152"/>
      <c r="J1703" s="152"/>
      <c r="K1703" s="152"/>
      <c r="L1703" s="152"/>
      <c r="M1703" s="152"/>
    </row>
    <row r="1704" ht="15" hidden="1" outlineLevel="1" spans="1:13">
      <c r="A1704" s="157"/>
      <c r="B1704" s="151" t="s">
        <v>3126</v>
      </c>
      <c r="C1704" s="152">
        <f t="shared" si="96"/>
        <v>16</v>
      </c>
      <c r="D1704" s="152">
        <v>16</v>
      </c>
      <c r="E1704" s="152">
        <v>16</v>
      </c>
      <c r="F1704" s="152"/>
      <c r="G1704" s="152"/>
      <c r="H1704" s="152">
        <f t="shared" si="97"/>
        <v>0</v>
      </c>
      <c r="I1704" s="152"/>
      <c r="J1704" s="152"/>
      <c r="K1704" s="152"/>
      <c r="L1704" s="152"/>
      <c r="M1704" s="152"/>
    </row>
    <row r="1705" ht="15" hidden="1" outlineLevel="1" spans="1:13">
      <c r="A1705" s="157"/>
      <c r="B1705" s="151" t="s">
        <v>3126</v>
      </c>
      <c r="C1705" s="152">
        <f t="shared" si="96"/>
        <v>1707</v>
      </c>
      <c r="D1705" s="152">
        <v>1707</v>
      </c>
      <c r="E1705" s="152">
        <v>1707</v>
      </c>
      <c r="F1705" s="152"/>
      <c r="G1705" s="152"/>
      <c r="H1705" s="152">
        <f t="shared" si="97"/>
        <v>0</v>
      </c>
      <c r="I1705" s="152"/>
      <c r="J1705" s="152"/>
      <c r="K1705" s="152"/>
      <c r="L1705" s="152"/>
      <c r="M1705" s="152"/>
    </row>
    <row r="1706" ht="15" hidden="1" outlineLevel="1" spans="1:13">
      <c r="A1706" s="157"/>
      <c r="B1706" s="151" t="s">
        <v>3126</v>
      </c>
      <c r="C1706" s="152">
        <f t="shared" si="96"/>
        <v>198</v>
      </c>
      <c r="D1706" s="152">
        <v>198</v>
      </c>
      <c r="E1706" s="152">
        <v>198</v>
      </c>
      <c r="F1706" s="152"/>
      <c r="G1706" s="152"/>
      <c r="H1706" s="152">
        <f t="shared" si="97"/>
        <v>0</v>
      </c>
      <c r="I1706" s="152"/>
      <c r="J1706" s="152"/>
      <c r="K1706" s="152"/>
      <c r="L1706" s="152"/>
      <c r="M1706" s="152"/>
    </row>
    <row r="1707" ht="15" hidden="1" outlineLevel="1" spans="1:13">
      <c r="A1707" s="157"/>
      <c r="B1707" s="151" t="s">
        <v>3126</v>
      </c>
      <c r="C1707" s="152">
        <f t="shared" si="96"/>
        <v>1690</v>
      </c>
      <c r="D1707" s="152">
        <v>1690</v>
      </c>
      <c r="E1707" s="152">
        <v>1690</v>
      </c>
      <c r="F1707" s="152"/>
      <c r="G1707" s="152"/>
      <c r="H1707" s="152">
        <f t="shared" si="97"/>
        <v>0</v>
      </c>
      <c r="I1707" s="152"/>
      <c r="J1707" s="152"/>
      <c r="K1707" s="152"/>
      <c r="L1707" s="152"/>
      <c r="M1707" s="152"/>
    </row>
    <row r="1708" ht="15" hidden="1" outlineLevel="1" spans="1:13">
      <c r="A1708" s="157"/>
      <c r="B1708" s="151" t="s">
        <v>3126</v>
      </c>
      <c r="C1708" s="152">
        <f t="shared" si="96"/>
        <v>450</v>
      </c>
      <c r="D1708" s="152">
        <v>450</v>
      </c>
      <c r="E1708" s="152">
        <v>450</v>
      </c>
      <c r="F1708" s="152"/>
      <c r="G1708" s="152"/>
      <c r="H1708" s="152">
        <f t="shared" si="97"/>
        <v>0</v>
      </c>
      <c r="I1708" s="152"/>
      <c r="J1708" s="152"/>
      <c r="K1708" s="152"/>
      <c r="L1708" s="152"/>
      <c r="M1708" s="152"/>
    </row>
    <row r="1709" ht="15" hidden="1" outlineLevel="1" spans="1:13">
      <c r="A1709" s="157"/>
      <c r="B1709" s="151" t="s">
        <v>3126</v>
      </c>
      <c r="C1709" s="152">
        <f t="shared" si="96"/>
        <v>76</v>
      </c>
      <c r="D1709" s="152">
        <v>76</v>
      </c>
      <c r="E1709" s="152">
        <v>76</v>
      </c>
      <c r="F1709" s="152"/>
      <c r="G1709" s="152"/>
      <c r="H1709" s="152">
        <f t="shared" si="97"/>
        <v>0</v>
      </c>
      <c r="I1709" s="152"/>
      <c r="J1709" s="152"/>
      <c r="K1709" s="152"/>
      <c r="L1709" s="152"/>
      <c r="M1709" s="152"/>
    </row>
    <row r="1710" ht="15" hidden="1" outlineLevel="1" spans="1:13">
      <c r="A1710" s="157"/>
      <c r="B1710" s="151" t="s">
        <v>3126</v>
      </c>
      <c r="C1710" s="152">
        <f t="shared" si="96"/>
        <v>297</v>
      </c>
      <c r="D1710" s="152">
        <v>297</v>
      </c>
      <c r="E1710" s="152">
        <v>297</v>
      </c>
      <c r="F1710" s="152"/>
      <c r="G1710" s="152"/>
      <c r="H1710" s="152">
        <f t="shared" si="97"/>
        <v>0</v>
      </c>
      <c r="I1710" s="152"/>
      <c r="J1710" s="152"/>
      <c r="K1710" s="152"/>
      <c r="L1710" s="152"/>
      <c r="M1710" s="152"/>
    </row>
    <row r="1711" ht="15" hidden="1" outlineLevel="1" spans="1:13">
      <c r="A1711" s="157"/>
      <c r="B1711" s="151" t="s">
        <v>3126</v>
      </c>
      <c r="C1711" s="152">
        <f t="shared" si="96"/>
        <v>704</v>
      </c>
      <c r="D1711" s="152">
        <v>704</v>
      </c>
      <c r="E1711" s="152">
        <v>704</v>
      </c>
      <c r="F1711" s="152"/>
      <c r="G1711" s="152"/>
      <c r="H1711" s="152">
        <f t="shared" si="97"/>
        <v>0</v>
      </c>
      <c r="I1711" s="152"/>
      <c r="J1711" s="152"/>
      <c r="K1711" s="152"/>
      <c r="L1711" s="152"/>
      <c r="M1711" s="152"/>
    </row>
    <row r="1712" ht="15" hidden="1" outlineLevel="1" spans="1:13">
      <c r="A1712" s="157"/>
      <c r="B1712" s="151" t="s">
        <v>3126</v>
      </c>
      <c r="C1712" s="152">
        <f t="shared" si="96"/>
        <v>201</v>
      </c>
      <c r="D1712" s="152">
        <v>201</v>
      </c>
      <c r="E1712" s="152">
        <v>201</v>
      </c>
      <c r="F1712" s="152"/>
      <c r="G1712" s="152"/>
      <c r="H1712" s="152">
        <f t="shared" si="97"/>
        <v>0</v>
      </c>
      <c r="I1712" s="152"/>
      <c r="J1712" s="152"/>
      <c r="K1712" s="152"/>
      <c r="L1712" s="152"/>
      <c r="M1712" s="152"/>
    </row>
    <row r="1713" ht="15" hidden="1" outlineLevel="1" spans="1:13">
      <c r="A1713" s="157"/>
      <c r="B1713" s="151" t="s">
        <v>3126</v>
      </c>
      <c r="C1713" s="152">
        <f t="shared" si="96"/>
        <v>784</v>
      </c>
      <c r="D1713" s="152">
        <v>784</v>
      </c>
      <c r="E1713" s="152">
        <v>784</v>
      </c>
      <c r="F1713" s="152"/>
      <c r="G1713" s="152"/>
      <c r="H1713" s="152">
        <f t="shared" si="97"/>
        <v>0</v>
      </c>
      <c r="I1713" s="152"/>
      <c r="J1713" s="152"/>
      <c r="K1713" s="152"/>
      <c r="L1713" s="152"/>
      <c r="M1713" s="152"/>
    </row>
    <row r="1714" ht="15" hidden="1" outlineLevel="1" spans="1:13">
      <c r="A1714" s="157"/>
      <c r="B1714" s="151" t="s">
        <v>3126</v>
      </c>
      <c r="C1714" s="152">
        <f t="shared" si="96"/>
        <v>120</v>
      </c>
      <c r="D1714" s="152">
        <v>120</v>
      </c>
      <c r="E1714" s="152">
        <v>120</v>
      </c>
      <c r="F1714" s="152"/>
      <c r="G1714" s="152"/>
      <c r="H1714" s="152">
        <f t="shared" si="97"/>
        <v>0</v>
      </c>
      <c r="I1714" s="152"/>
      <c r="J1714" s="152"/>
      <c r="K1714" s="152"/>
      <c r="L1714" s="152"/>
      <c r="M1714" s="152"/>
    </row>
    <row r="1715" ht="15" hidden="1" outlineLevel="1" spans="1:13">
      <c r="A1715" s="157"/>
      <c r="B1715" s="151" t="s">
        <v>3126</v>
      </c>
      <c r="C1715" s="152">
        <f t="shared" si="96"/>
        <v>152</v>
      </c>
      <c r="D1715" s="152">
        <v>152</v>
      </c>
      <c r="E1715" s="152">
        <v>152</v>
      </c>
      <c r="F1715" s="152"/>
      <c r="G1715" s="152"/>
      <c r="H1715" s="152">
        <f t="shared" si="97"/>
        <v>0</v>
      </c>
      <c r="I1715" s="152"/>
      <c r="J1715" s="152"/>
      <c r="K1715" s="152"/>
      <c r="L1715" s="152"/>
      <c r="M1715" s="152"/>
    </row>
    <row r="1716" ht="15" hidden="1" outlineLevel="1" spans="1:13">
      <c r="A1716" s="157"/>
      <c r="B1716" s="151" t="s">
        <v>3126</v>
      </c>
      <c r="C1716" s="152">
        <f t="shared" si="96"/>
        <v>135</v>
      </c>
      <c r="D1716" s="152">
        <v>135</v>
      </c>
      <c r="E1716" s="152">
        <v>135</v>
      </c>
      <c r="F1716" s="152"/>
      <c r="G1716" s="152"/>
      <c r="H1716" s="152">
        <f t="shared" si="97"/>
        <v>0</v>
      </c>
      <c r="I1716" s="152"/>
      <c r="J1716" s="152"/>
      <c r="K1716" s="152"/>
      <c r="L1716" s="152"/>
      <c r="M1716" s="152"/>
    </row>
    <row r="1717" ht="15" hidden="1" outlineLevel="1" spans="1:13">
      <c r="A1717" s="157"/>
      <c r="B1717" s="151" t="s">
        <v>3126</v>
      </c>
      <c r="C1717" s="152">
        <f t="shared" si="96"/>
        <v>262</v>
      </c>
      <c r="D1717" s="152">
        <v>262</v>
      </c>
      <c r="E1717" s="152">
        <v>262</v>
      </c>
      <c r="F1717" s="152"/>
      <c r="G1717" s="152"/>
      <c r="H1717" s="152">
        <f t="shared" si="97"/>
        <v>0</v>
      </c>
      <c r="I1717" s="152"/>
      <c r="J1717" s="152"/>
      <c r="K1717" s="152"/>
      <c r="L1717" s="152"/>
      <c r="M1717" s="152"/>
    </row>
    <row r="1718" ht="15" hidden="1" outlineLevel="1" spans="1:13">
      <c r="A1718" s="157"/>
      <c r="B1718" s="151" t="s">
        <v>3126</v>
      </c>
      <c r="C1718" s="152">
        <f t="shared" si="96"/>
        <v>298</v>
      </c>
      <c r="D1718" s="152">
        <v>298</v>
      </c>
      <c r="E1718" s="152">
        <v>298</v>
      </c>
      <c r="F1718" s="152"/>
      <c r="G1718" s="152"/>
      <c r="H1718" s="152">
        <f t="shared" si="97"/>
        <v>0</v>
      </c>
      <c r="I1718" s="152"/>
      <c r="J1718" s="152"/>
      <c r="K1718" s="152"/>
      <c r="L1718" s="152"/>
      <c r="M1718" s="152"/>
    </row>
    <row r="1719" ht="15" hidden="1" outlineLevel="1" spans="1:13">
      <c r="A1719" s="157"/>
      <c r="B1719" s="151" t="s">
        <v>3126</v>
      </c>
      <c r="C1719" s="152">
        <f t="shared" si="96"/>
        <v>52</v>
      </c>
      <c r="D1719" s="152">
        <v>52</v>
      </c>
      <c r="E1719" s="152">
        <v>52</v>
      </c>
      <c r="F1719" s="152"/>
      <c r="G1719" s="152"/>
      <c r="H1719" s="152">
        <f t="shared" si="97"/>
        <v>0</v>
      </c>
      <c r="I1719" s="152"/>
      <c r="J1719" s="152"/>
      <c r="K1719" s="152"/>
      <c r="L1719" s="152"/>
      <c r="M1719" s="152"/>
    </row>
    <row r="1720" ht="15" hidden="1" outlineLevel="1" spans="1:13">
      <c r="A1720" s="157"/>
      <c r="B1720" s="151" t="s">
        <v>3126</v>
      </c>
      <c r="C1720" s="152">
        <f t="shared" si="96"/>
        <v>445</v>
      </c>
      <c r="D1720" s="152">
        <v>445</v>
      </c>
      <c r="E1720" s="152">
        <v>445</v>
      </c>
      <c r="F1720" s="152"/>
      <c r="G1720" s="152"/>
      <c r="H1720" s="152">
        <f t="shared" si="97"/>
        <v>0</v>
      </c>
      <c r="I1720" s="152"/>
      <c r="J1720" s="152"/>
      <c r="K1720" s="152"/>
      <c r="L1720" s="152"/>
      <c r="M1720" s="152"/>
    </row>
    <row r="1721" ht="15" hidden="1" outlineLevel="1" spans="1:13">
      <c r="A1721" s="157"/>
      <c r="B1721" s="151" t="s">
        <v>3126</v>
      </c>
      <c r="C1721" s="152">
        <f t="shared" si="96"/>
        <v>106</v>
      </c>
      <c r="D1721" s="152">
        <v>106</v>
      </c>
      <c r="E1721" s="152">
        <v>106</v>
      </c>
      <c r="F1721" s="152"/>
      <c r="G1721" s="152"/>
      <c r="H1721" s="152">
        <f t="shared" si="97"/>
        <v>0</v>
      </c>
      <c r="I1721" s="152"/>
      <c r="J1721" s="152"/>
      <c r="K1721" s="152"/>
      <c r="L1721" s="152"/>
      <c r="M1721" s="152"/>
    </row>
    <row r="1722" ht="15" hidden="1" outlineLevel="1" spans="1:13">
      <c r="A1722" s="157"/>
      <c r="B1722" s="151" t="s">
        <v>3126</v>
      </c>
      <c r="C1722" s="152">
        <f t="shared" si="96"/>
        <v>218</v>
      </c>
      <c r="D1722" s="152">
        <v>218</v>
      </c>
      <c r="E1722" s="152">
        <v>218</v>
      </c>
      <c r="F1722" s="152"/>
      <c r="G1722" s="152"/>
      <c r="H1722" s="152">
        <f t="shared" si="97"/>
        <v>0</v>
      </c>
      <c r="I1722" s="152"/>
      <c r="J1722" s="152"/>
      <c r="K1722" s="152"/>
      <c r="L1722" s="152"/>
      <c r="M1722" s="152"/>
    </row>
    <row r="1723" ht="15" hidden="1" outlineLevel="1" spans="1:13">
      <c r="A1723" s="157"/>
      <c r="B1723" s="151" t="s">
        <v>3126</v>
      </c>
      <c r="C1723" s="152">
        <f t="shared" si="96"/>
        <v>1107</v>
      </c>
      <c r="D1723" s="152">
        <v>1107</v>
      </c>
      <c r="E1723" s="152">
        <v>1107</v>
      </c>
      <c r="F1723" s="152"/>
      <c r="G1723" s="152"/>
      <c r="H1723" s="152">
        <f t="shared" si="97"/>
        <v>0</v>
      </c>
      <c r="I1723" s="152"/>
      <c r="J1723" s="152"/>
      <c r="K1723" s="152"/>
      <c r="L1723" s="152"/>
      <c r="M1723" s="152"/>
    </row>
    <row r="1724" ht="15" hidden="1" outlineLevel="1" spans="1:13">
      <c r="A1724" s="157"/>
      <c r="B1724" s="151" t="s">
        <v>3126</v>
      </c>
      <c r="C1724" s="152">
        <f t="shared" si="96"/>
        <v>35</v>
      </c>
      <c r="D1724" s="152">
        <v>35</v>
      </c>
      <c r="E1724" s="152">
        <v>35</v>
      </c>
      <c r="F1724" s="152"/>
      <c r="G1724" s="152"/>
      <c r="H1724" s="152">
        <f t="shared" si="97"/>
        <v>0</v>
      </c>
      <c r="I1724" s="152"/>
      <c r="J1724" s="152"/>
      <c r="K1724" s="152"/>
      <c r="L1724" s="152"/>
      <c r="M1724" s="152"/>
    </row>
    <row r="1725" ht="15" hidden="1" outlineLevel="1" spans="1:13">
      <c r="A1725" s="157"/>
      <c r="B1725" s="151" t="s">
        <v>3126</v>
      </c>
      <c r="C1725" s="152">
        <f t="shared" si="96"/>
        <v>3</v>
      </c>
      <c r="D1725" s="152">
        <v>3</v>
      </c>
      <c r="E1725" s="152">
        <v>3</v>
      </c>
      <c r="F1725" s="152"/>
      <c r="G1725" s="152"/>
      <c r="H1725" s="152">
        <f t="shared" si="97"/>
        <v>0</v>
      </c>
      <c r="I1725" s="152"/>
      <c r="J1725" s="152"/>
      <c r="K1725" s="152"/>
      <c r="L1725" s="152"/>
      <c r="M1725" s="152"/>
    </row>
    <row r="1726" ht="15" hidden="1" outlineLevel="1" spans="1:13">
      <c r="A1726" s="157"/>
      <c r="B1726" s="151" t="s">
        <v>3126</v>
      </c>
      <c r="C1726" s="152">
        <f t="shared" si="96"/>
        <v>750</v>
      </c>
      <c r="D1726" s="152">
        <v>750</v>
      </c>
      <c r="E1726" s="152">
        <v>750</v>
      </c>
      <c r="F1726" s="152"/>
      <c r="G1726" s="152"/>
      <c r="H1726" s="152">
        <f t="shared" si="97"/>
        <v>0</v>
      </c>
      <c r="I1726" s="152"/>
      <c r="J1726" s="152"/>
      <c r="K1726" s="152"/>
      <c r="L1726" s="152"/>
      <c r="M1726" s="152"/>
    </row>
    <row r="1727" ht="15" hidden="1" outlineLevel="1" spans="1:13">
      <c r="A1727" s="157"/>
      <c r="B1727" s="151" t="s">
        <v>3126</v>
      </c>
      <c r="C1727" s="152">
        <f t="shared" si="96"/>
        <v>300</v>
      </c>
      <c r="D1727" s="152">
        <v>300</v>
      </c>
      <c r="E1727" s="152">
        <v>300</v>
      </c>
      <c r="F1727" s="152"/>
      <c r="G1727" s="152"/>
      <c r="H1727" s="152">
        <f t="shared" si="97"/>
        <v>0</v>
      </c>
      <c r="I1727" s="152"/>
      <c r="J1727" s="152"/>
      <c r="K1727" s="152"/>
      <c r="L1727" s="152"/>
      <c r="M1727" s="152"/>
    </row>
    <row r="1728" ht="15" hidden="1" outlineLevel="1" spans="1:13">
      <c r="A1728" s="157"/>
      <c r="B1728" s="151" t="s">
        <v>3126</v>
      </c>
      <c r="C1728" s="152">
        <f t="shared" si="96"/>
        <v>877</v>
      </c>
      <c r="D1728" s="152">
        <v>877</v>
      </c>
      <c r="E1728" s="152">
        <v>877</v>
      </c>
      <c r="F1728" s="152"/>
      <c r="G1728" s="152"/>
      <c r="H1728" s="152">
        <f t="shared" si="97"/>
        <v>0</v>
      </c>
      <c r="I1728" s="152"/>
      <c r="J1728" s="152"/>
      <c r="K1728" s="152"/>
      <c r="L1728" s="152"/>
      <c r="M1728" s="152"/>
    </row>
    <row r="1729" s="132" customFormat="1" ht="20.1" customHeight="1" collapsed="1" spans="1:13">
      <c r="A1729" s="146"/>
      <c r="B1729" s="144" t="s">
        <v>1786</v>
      </c>
      <c r="C1729" s="147">
        <f>SUM(C1730:C1768)</f>
        <v>76113</v>
      </c>
      <c r="D1729" s="147">
        <f t="shared" ref="D1729:M1729" si="98">SUM(D1730:D1768)</f>
        <v>76113</v>
      </c>
      <c r="E1729" s="147">
        <f t="shared" si="98"/>
        <v>76113</v>
      </c>
      <c r="F1729" s="147">
        <f t="shared" si="98"/>
        <v>0</v>
      </c>
      <c r="G1729" s="147">
        <f t="shared" si="98"/>
        <v>0</v>
      </c>
      <c r="H1729" s="147">
        <f t="shared" si="98"/>
        <v>0</v>
      </c>
      <c r="I1729" s="147">
        <f t="shared" si="98"/>
        <v>0</v>
      </c>
      <c r="J1729" s="147">
        <f t="shared" si="98"/>
        <v>0</v>
      </c>
      <c r="K1729" s="147">
        <f t="shared" si="98"/>
        <v>0</v>
      </c>
      <c r="L1729" s="147">
        <f t="shared" si="98"/>
        <v>0</v>
      </c>
      <c r="M1729" s="147">
        <f t="shared" si="98"/>
        <v>0</v>
      </c>
    </row>
    <row r="1730" ht="15" hidden="1" outlineLevel="2" spans="1:13">
      <c r="A1730" s="157"/>
      <c r="B1730" s="151" t="s">
        <v>3127</v>
      </c>
      <c r="C1730" s="152">
        <f t="shared" ref="C1730:C1768" si="99">H1730+G1730+D1730</f>
        <v>1264</v>
      </c>
      <c r="D1730" s="152">
        <v>1264</v>
      </c>
      <c r="E1730" s="152">
        <v>1264</v>
      </c>
      <c r="F1730" s="152"/>
      <c r="G1730" s="152"/>
      <c r="H1730" s="152">
        <f t="shared" ref="H1730:H1768" si="100">SUM(I1730:M1730)</f>
        <v>0</v>
      </c>
      <c r="I1730" s="152"/>
      <c r="J1730" s="152"/>
      <c r="K1730" s="152"/>
      <c r="L1730" s="152"/>
      <c r="M1730" s="152"/>
    </row>
    <row r="1731" ht="15" hidden="1" outlineLevel="2" spans="1:13">
      <c r="A1731" s="157"/>
      <c r="B1731" s="151" t="s">
        <v>3127</v>
      </c>
      <c r="C1731" s="152">
        <f t="shared" si="99"/>
        <v>11217</v>
      </c>
      <c r="D1731" s="152">
        <v>11217</v>
      </c>
      <c r="E1731" s="152">
        <v>11217</v>
      </c>
      <c r="F1731" s="152"/>
      <c r="G1731" s="152"/>
      <c r="H1731" s="152">
        <f t="shared" si="100"/>
        <v>0</v>
      </c>
      <c r="I1731" s="152"/>
      <c r="J1731" s="152"/>
      <c r="K1731" s="152"/>
      <c r="L1731" s="152"/>
      <c r="M1731" s="152"/>
    </row>
    <row r="1732" ht="15" hidden="1" outlineLevel="2" spans="1:13">
      <c r="A1732" s="157"/>
      <c r="B1732" s="151" t="s">
        <v>3127</v>
      </c>
      <c r="C1732" s="152">
        <f t="shared" si="99"/>
        <v>979</v>
      </c>
      <c r="D1732" s="152">
        <v>979</v>
      </c>
      <c r="E1732" s="152">
        <v>979</v>
      </c>
      <c r="F1732" s="152"/>
      <c r="G1732" s="152"/>
      <c r="H1732" s="152">
        <f t="shared" si="100"/>
        <v>0</v>
      </c>
      <c r="I1732" s="152"/>
      <c r="J1732" s="152"/>
      <c r="K1732" s="152"/>
      <c r="L1732" s="152"/>
      <c r="M1732" s="152"/>
    </row>
    <row r="1733" ht="15" hidden="1" outlineLevel="2" spans="1:13">
      <c r="A1733" s="157"/>
      <c r="B1733" s="151" t="s">
        <v>3127</v>
      </c>
      <c r="C1733" s="152">
        <f t="shared" si="99"/>
        <v>56</v>
      </c>
      <c r="D1733" s="152">
        <v>56</v>
      </c>
      <c r="E1733" s="152">
        <v>56</v>
      </c>
      <c r="F1733" s="152"/>
      <c r="G1733" s="152"/>
      <c r="H1733" s="152">
        <f t="shared" si="100"/>
        <v>0</v>
      </c>
      <c r="I1733" s="152"/>
      <c r="J1733" s="152"/>
      <c r="K1733" s="152"/>
      <c r="L1733" s="152"/>
      <c r="M1733" s="152"/>
    </row>
    <row r="1734" ht="15" hidden="1" outlineLevel="2" spans="1:13">
      <c r="A1734" s="157"/>
      <c r="B1734" s="151" t="s">
        <v>3127</v>
      </c>
      <c r="C1734" s="152">
        <f t="shared" si="99"/>
        <v>31</v>
      </c>
      <c r="D1734" s="152">
        <v>31</v>
      </c>
      <c r="E1734" s="152">
        <v>31</v>
      </c>
      <c r="F1734" s="152"/>
      <c r="G1734" s="152"/>
      <c r="H1734" s="152">
        <f t="shared" si="100"/>
        <v>0</v>
      </c>
      <c r="I1734" s="152"/>
      <c r="J1734" s="152"/>
      <c r="K1734" s="152"/>
      <c r="L1734" s="152"/>
      <c r="M1734" s="152"/>
    </row>
    <row r="1735" ht="15" hidden="1" outlineLevel="2" spans="1:13">
      <c r="A1735" s="157"/>
      <c r="B1735" s="151" t="s">
        <v>3127</v>
      </c>
      <c r="C1735" s="152">
        <f t="shared" si="99"/>
        <v>50</v>
      </c>
      <c r="D1735" s="152">
        <v>50</v>
      </c>
      <c r="E1735" s="152">
        <v>50</v>
      </c>
      <c r="F1735" s="152"/>
      <c r="G1735" s="152"/>
      <c r="H1735" s="152">
        <f t="shared" si="100"/>
        <v>0</v>
      </c>
      <c r="I1735" s="152"/>
      <c r="J1735" s="152"/>
      <c r="K1735" s="152"/>
      <c r="L1735" s="152"/>
      <c r="M1735" s="152"/>
    </row>
    <row r="1736" ht="15" hidden="1" outlineLevel="2" spans="1:13">
      <c r="A1736" s="157"/>
      <c r="B1736" s="151" t="s">
        <v>3127</v>
      </c>
      <c r="C1736" s="152">
        <f t="shared" si="99"/>
        <v>133</v>
      </c>
      <c r="D1736" s="152">
        <v>133</v>
      </c>
      <c r="E1736" s="152">
        <v>133</v>
      </c>
      <c r="F1736" s="152"/>
      <c r="G1736" s="152"/>
      <c r="H1736" s="152">
        <f t="shared" si="100"/>
        <v>0</v>
      </c>
      <c r="I1736" s="152"/>
      <c r="J1736" s="152"/>
      <c r="K1736" s="152"/>
      <c r="L1736" s="152"/>
      <c r="M1736" s="152"/>
    </row>
    <row r="1737" ht="15" hidden="1" outlineLevel="2" spans="1:13">
      <c r="A1737" s="157"/>
      <c r="B1737" s="151" t="s">
        <v>3127</v>
      </c>
      <c r="C1737" s="152">
        <f t="shared" si="99"/>
        <v>4394</v>
      </c>
      <c r="D1737" s="152">
        <v>4394</v>
      </c>
      <c r="E1737" s="152">
        <v>4394</v>
      </c>
      <c r="F1737" s="152"/>
      <c r="G1737" s="152"/>
      <c r="H1737" s="152">
        <f t="shared" si="100"/>
        <v>0</v>
      </c>
      <c r="I1737" s="152"/>
      <c r="J1737" s="152"/>
      <c r="K1737" s="152"/>
      <c r="L1737" s="152"/>
      <c r="M1737" s="152"/>
    </row>
    <row r="1738" ht="15" hidden="1" outlineLevel="2" spans="1:13">
      <c r="A1738" s="157"/>
      <c r="B1738" s="151" t="s">
        <v>3127</v>
      </c>
      <c r="C1738" s="152">
        <f t="shared" si="99"/>
        <v>2319</v>
      </c>
      <c r="D1738" s="152">
        <v>2319</v>
      </c>
      <c r="E1738" s="152">
        <v>2319</v>
      </c>
      <c r="F1738" s="152"/>
      <c r="G1738" s="152"/>
      <c r="H1738" s="152">
        <f t="shared" si="100"/>
        <v>0</v>
      </c>
      <c r="I1738" s="152"/>
      <c r="J1738" s="152"/>
      <c r="K1738" s="152"/>
      <c r="L1738" s="152"/>
      <c r="M1738" s="152"/>
    </row>
    <row r="1739" ht="15" hidden="1" outlineLevel="2" spans="1:13">
      <c r="A1739" s="157"/>
      <c r="B1739" s="151" t="s">
        <v>3127</v>
      </c>
      <c r="C1739" s="152">
        <f t="shared" si="99"/>
        <v>1503</v>
      </c>
      <c r="D1739" s="152">
        <v>1503</v>
      </c>
      <c r="E1739" s="152">
        <v>1503</v>
      </c>
      <c r="F1739" s="152"/>
      <c r="G1739" s="152"/>
      <c r="H1739" s="152">
        <f t="shared" si="100"/>
        <v>0</v>
      </c>
      <c r="I1739" s="152"/>
      <c r="J1739" s="152"/>
      <c r="K1739" s="152"/>
      <c r="L1739" s="152"/>
      <c r="M1739" s="152"/>
    </row>
    <row r="1740" ht="15" hidden="1" outlineLevel="2" spans="1:13">
      <c r="A1740" s="157"/>
      <c r="B1740" s="151" t="s">
        <v>3127</v>
      </c>
      <c r="C1740" s="152">
        <f t="shared" si="99"/>
        <v>72</v>
      </c>
      <c r="D1740" s="152">
        <v>72</v>
      </c>
      <c r="E1740" s="152">
        <v>72</v>
      </c>
      <c r="F1740" s="152"/>
      <c r="G1740" s="152"/>
      <c r="H1740" s="152">
        <f t="shared" si="100"/>
        <v>0</v>
      </c>
      <c r="I1740" s="152"/>
      <c r="J1740" s="152"/>
      <c r="K1740" s="152"/>
      <c r="L1740" s="152"/>
      <c r="M1740" s="152"/>
    </row>
    <row r="1741" ht="15" hidden="1" outlineLevel="2" spans="1:13">
      <c r="A1741" s="157"/>
      <c r="B1741" s="151" t="s">
        <v>3127</v>
      </c>
      <c r="C1741" s="152">
        <f t="shared" si="99"/>
        <v>41</v>
      </c>
      <c r="D1741" s="152">
        <v>41</v>
      </c>
      <c r="E1741" s="152">
        <v>41</v>
      </c>
      <c r="F1741" s="152"/>
      <c r="G1741" s="152"/>
      <c r="H1741" s="152">
        <f t="shared" si="100"/>
        <v>0</v>
      </c>
      <c r="I1741" s="152"/>
      <c r="J1741" s="152"/>
      <c r="K1741" s="152"/>
      <c r="L1741" s="152"/>
      <c r="M1741" s="152"/>
    </row>
    <row r="1742" ht="15" hidden="1" outlineLevel="2" spans="1:13">
      <c r="A1742" s="157"/>
      <c r="B1742" s="151" t="s">
        <v>3127</v>
      </c>
      <c r="C1742" s="152">
        <f t="shared" si="99"/>
        <v>13380</v>
      </c>
      <c r="D1742" s="152">
        <v>13380</v>
      </c>
      <c r="E1742" s="152">
        <v>13380</v>
      </c>
      <c r="F1742" s="152"/>
      <c r="G1742" s="152"/>
      <c r="H1742" s="152">
        <f t="shared" si="100"/>
        <v>0</v>
      </c>
      <c r="I1742" s="152"/>
      <c r="J1742" s="152"/>
      <c r="K1742" s="152"/>
      <c r="L1742" s="152"/>
      <c r="M1742" s="152"/>
    </row>
    <row r="1743" ht="15" hidden="1" outlineLevel="2" spans="1:13">
      <c r="A1743" s="157"/>
      <c r="B1743" s="151" t="s">
        <v>3127</v>
      </c>
      <c r="C1743" s="152">
        <f t="shared" si="99"/>
        <v>7675</v>
      </c>
      <c r="D1743" s="152">
        <v>7675</v>
      </c>
      <c r="E1743" s="152">
        <v>7675</v>
      </c>
      <c r="F1743" s="152"/>
      <c r="G1743" s="152"/>
      <c r="H1743" s="152">
        <f t="shared" si="100"/>
        <v>0</v>
      </c>
      <c r="I1743" s="152"/>
      <c r="J1743" s="152"/>
      <c r="K1743" s="152"/>
      <c r="L1743" s="152"/>
      <c r="M1743" s="152"/>
    </row>
    <row r="1744" ht="15" hidden="1" outlineLevel="2" spans="1:13">
      <c r="A1744" s="157"/>
      <c r="B1744" s="151" t="s">
        <v>3127</v>
      </c>
      <c r="C1744" s="152">
        <f t="shared" si="99"/>
        <v>86</v>
      </c>
      <c r="D1744" s="152">
        <v>86</v>
      </c>
      <c r="E1744" s="152">
        <v>86</v>
      </c>
      <c r="F1744" s="152"/>
      <c r="G1744" s="152"/>
      <c r="H1744" s="152">
        <f t="shared" si="100"/>
        <v>0</v>
      </c>
      <c r="I1744" s="152"/>
      <c r="J1744" s="152"/>
      <c r="K1744" s="152"/>
      <c r="L1744" s="152"/>
      <c r="M1744" s="152"/>
    </row>
    <row r="1745" ht="15" hidden="1" outlineLevel="2" spans="1:13">
      <c r="A1745" s="157"/>
      <c r="B1745" s="151" t="s">
        <v>3127</v>
      </c>
      <c r="C1745" s="152">
        <f t="shared" si="99"/>
        <v>297</v>
      </c>
      <c r="D1745" s="152">
        <v>297</v>
      </c>
      <c r="E1745" s="152">
        <v>297</v>
      </c>
      <c r="F1745" s="152"/>
      <c r="G1745" s="152"/>
      <c r="H1745" s="152">
        <f t="shared" si="100"/>
        <v>0</v>
      </c>
      <c r="I1745" s="152"/>
      <c r="J1745" s="152"/>
      <c r="K1745" s="152"/>
      <c r="L1745" s="152"/>
      <c r="M1745" s="152"/>
    </row>
    <row r="1746" ht="15" hidden="1" outlineLevel="2" spans="1:13">
      <c r="A1746" s="157"/>
      <c r="B1746" s="151" t="s">
        <v>3127</v>
      </c>
      <c r="C1746" s="152">
        <f t="shared" si="99"/>
        <v>538</v>
      </c>
      <c r="D1746" s="152">
        <v>538</v>
      </c>
      <c r="E1746" s="152">
        <v>538</v>
      </c>
      <c r="F1746" s="152"/>
      <c r="G1746" s="152"/>
      <c r="H1746" s="152">
        <f t="shared" si="100"/>
        <v>0</v>
      </c>
      <c r="I1746" s="152"/>
      <c r="J1746" s="152"/>
      <c r="K1746" s="152"/>
      <c r="L1746" s="152"/>
      <c r="M1746" s="152"/>
    </row>
    <row r="1747" ht="15" hidden="1" outlineLevel="2" spans="1:13">
      <c r="A1747" s="157"/>
      <c r="B1747" s="151" t="s">
        <v>3127</v>
      </c>
      <c r="C1747" s="152">
        <f t="shared" si="99"/>
        <v>3884</v>
      </c>
      <c r="D1747" s="152">
        <v>3884</v>
      </c>
      <c r="E1747" s="152">
        <v>3884</v>
      </c>
      <c r="F1747" s="152"/>
      <c r="G1747" s="152"/>
      <c r="H1747" s="152">
        <f t="shared" si="100"/>
        <v>0</v>
      </c>
      <c r="I1747" s="152"/>
      <c r="J1747" s="152"/>
      <c r="K1747" s="152"/>
      <c r="L1747" s="152"/>
      <c r="M1747" s="152"/>
    </row>
    <row r="1748" ht="15" hidden="1" outlineLevel="2" spans="1:13">
      <c r="A1748" s="157"/>
      <c r="B1748" s="151" t="s">
        <v>3127</v>
      </c>
      <c r="C1748" s="152">
        <f t="shared" si="99"/>
        <v>386</v>
      </c>
      <c r="D1748" s="152">
        <v>386</v>
      </c>
      <c r="E1748" s="152">
        <v>386</v>
      </c>
      <c r="F1748" s="152"/>
      <c r="G1748" s="152"/>
      <c r="H1748" s="152">
        <f t="shared" si="100"/>
        <v>0</v>
      </c>
      <c r="I1748" s="152"/>
      <c r="J1748" s="152"/>
      <c r="K1748" s="152"/>
      <c r="L1748" s="152"/>
      <c r="M1748" s="152"/>
    </row>
    <row r="1749" ht="15" hidden="1" outlineLevel="2" spans="1:13">
      <c r="A1749" s="157"/>
      <c r="B1749" s="151" t="s">
        <v>3127</v>
      </c>
      <c r="C1749" s="152">
        <f t="shared" si="99"/>
        <v>124</v>
      </c>
      <c r="D1749" s="152">
        <v>124</v>
      </c>
      <c r="E1749" s="152">
        <v>124</v>
      </c>
      <c r="F1749" s="152"/>
      <c r="G1749" s="152"/>
      <c r="H1749" s="152">
        <f t="shared" si="100"/>
        <v>0</v>
      </c>
      <c r="I1749" s="152"/>
      <c r="J1749" s="152"/>
      <c r="K1749" s="152"/>
      <c r="L1749" s="152"/>
      <c r="M1749" s="152"/>
    </row>
    <row r="1750" ht="15" hidden="1" outlineLevel="2" spans="1:13">
      <c r="A1750" s="157"/>
      <c r="B1750" s="151" t="s">
        <v>3127</v>
      </c>
      <c r="C1750" s="152">
        <f t="shared" si="99"/>
        <v>760</v>
      </c>
      <c r="D1750" s="152">
        <v>760</v>
      </c>
      <c r="E1750" s="152">
        <v>760</v>
      </c>
      <c r="F1750" s="152"/>
      <c r="G1750" s="152"/>
      <c r="H1750" s="152">
        <f t="shared" si="100"/>
        <v>0</v>
      </c>
      <c r="I1750" s="152"/>
      <c r="J1750" s="152"/>
      <c r="K1750" s="152"/>
      <c r="L1750" s="152"/>
      <c r="M1750" s="152"/>
    </row>
    <row r="1751" ht="15" hidden="1" outlineLevel="2" spans="1:13">
      <c r="A1751" s="157"/>
      <c r="B1751" s="151" t="s">
        <v>3127</v>
      </c>
      <c r="C1751" s="152">
        <f t="shared" si="99"/>
        <v>72</v>
      </c>
      <c r="D1751" s="152">
        <v>72</v>
      </c>
      <c r="E1751" s="152">
        <v>72</v>
      </c>
      <c r="F1751" s="152"/>
      <c r="G1751" s="152"/>
      <c r="H1751" s="152">
        <f t="shared" si="100"/>
        <v>0</v>
      </c>
      <c r="I1751" s="152"/>
      <c r="J1751" s="152"/>
      <c r="K1751" s="152"/>
      <c r="L1751" s="152"/>
      <c r="M1751" s="152"/>
    </row>
    <row r="1752" ht="15" hidden="1" outlineLevel="2" spans="1:13">
      <c r="A1752" s="157"/>
      <c r="B1752" s="151" t="s">
        <v>3127</v>
      </c>
      <c r="C1752" s="152">
        <f t="shared" si="99"/>
        <v>65</v>
      </c>
      <c r="D1752" s="152">
        <v>65</v>
      </c>
      <c r="E1752" s="152">
        <v>65</v>
      </c>
      <c r="F1752" s="152"/>
      <c r="G1752" s="152"/>
      <c r="H1752" s="152">
        <f t="shared" si="100"/>
        <v>0</v>
      </c>
      <c r="I1752" s="152"/>
      <c r="J1752" s="152"/>
      <c r="K1752" s="152"/>
      <c r="L1752" s="152"/>
      <c r="M1752" s="152"/>
    </row>
    <row r="1753" ht="15" hidden="1" outlineLevel="2" spans="1:13">
      <c r="A1753" s="157"/>
      <c r="B1753" s="151" t="s">
        <v>3127</v>
      </c>
      <c r="C1753" s="152">
        <f t="shared" si="99"/>
        <v>5000</v>
      </c>
      <c r="D1753" s="152">
        <v>5000</v>
      </c>
      <c r="E1753" s="152">
        <v>5000</v>
      </c>
      <c r="F1753" s="152"/>
      <c r="G1753" s="152"/>
      <c r="H1753" s="152">
        <f t="shared" si="100"/>
        <v>0</v>
      </c>
      <c r="I1753" s="152"/>
      <c r="J1753" s="152"/>
      <c r="K1753" s="152"/>
      <c r="L1753" s="152"/>
      <c r="M1753" s="152"/>
    </row>
    <row r="1754" ht="15" hidden="1" outlineLevel="2" spans="1:13">
      <c r="A1754" s="157"/>
      <c r="B1754" s="151" t="s">
        <v>3127</v>
      </c>
      <c r="C1754" s="152">
        <f t="shared" si="99"/>
        <v>4189</v>
      </c>
      <c r="D1754" s="152">
        <v>4189</v>
      </c>
      <c r="E1754" s="152">
        <v>4189</v>
      </c>
      <c r="F1754" s="152"/>
      <c r="G1754" s="152"/>
      <c r="H1754" s="152">
        <f t="shared" si="100"/>
        <v>0</v>
      </c>
      <c r="I1754" s="152"/>
      <c r="J1754" s="152"/>
      <c r="K1754" s="152"/>
      <c r="L1754" s="152"/>
      <c r="M1754" s="152"/>
    </row>
    <row r="1755" ht="15" hidden="1" outlineLevel="2" spans="1:13">
      <c r="A1755" s="157"/>
      <c r="B1755" s="151" t="s">
        <v>3127</v>
      </c>
      <c r="C1755" s="152">
        <f t="shared" si="99"/>
        <v>1455</v>
      </c>
      <c r="D1755" s="152">
        <v>1455</v>
      </c>
      <c r="E1755" s="152">
        <v>1455</v>
      </c>
      <c r="F1755" s="152"/>
      <c r="G1755" s="152"/>
      <c r="H1755" s="152">
        <f t="shared" si="100"/>
        <v>0</v>
      </c>
      <c r="I1755" s="152"/>
      <c r="J1755" s="152"/>
      <c r="K1755" s="152"/>
      <c r="L1755" s="152"/>
      <c r="M1755" s="152"/>
    </row>
    <row r="1756" ht="15" hidden="1" outlineLevel="2" spans="1:13">
      <c r="A1756" s="157"/>
      <c r="B1756" s="151" t="s">
        <v>3127</v>
      </c>
      <c r="C1756" s="152">
        <f t="shared" si="99"/>
        <v>550</v>
      </c>
      <c r="D1756" s="152">
        <v>550</v>
      </c>
      <c r="E1756" s="152">
        <v>550</v>
      </c>
      <c r="F1756" s="152"/>
      <c r="G1756" s="152"/>
      <c r="H1756" s="152">
        <f t="shared" si="100"/>
        <v>0</v>
      </c>
      <c r="I1756" s="152"/>
      <c r="J1756" s="152"/>
      <c r="K1756" s="152"/>
      <c r="L1756" s="152"/>
      <c r="M1756" s="152"/>
    </row>
    <row r="1757" ht="15" hidden="1" outlineLevel="2" spans="1:13">
      <c r="A1757" s="157"/>
      <c r="B1757" s="151" t="s">
        <v>3127</v>
      </c>
      <c r="C1757" s="152">
        <f t="shared" si="99"/>
        <v>1445</v>
      </c>
      <c r="D1757" s="152">
        <v>1445</v>
      </c>
      <c r="E1757" s="152">
        <v>1445</v>
      </c>
      <c r="F1757" s="152"/>
      <c r="G1757" s="152"/>
      <c r="H1757" s="152">
        <f t="shared" si="100"/>
        <v>0</v>
      </c>
      <c r="I1757" s="152"/>
      <c r="J1757" s="152"/>
      <c r="K1757" s="152"/>
      <c r="L1757" s="152"/>
      <c r="M1757" s="152"/>
    </row>
    <row r="1758" ht="15" hidden="1" outlineLevel="2" spans="1:13">
      <c r="A1758" s="157"/>
      <c r="B1758" s="151" t="s">
        <v>3127</v>
      </c>
      <c r="C1758" s="152">
        <f t="shared" si="99"/>
        <v>1732</v>
      </c>
      <c r="D1758" s="152">
        <v>1732</v>
      </c>
      <c r="E1758" s="152">
        <v>1732</v>
      </c>
      <c r="F1758" s="152"/>
      <c r="G1758" s="152"/>
      <c r="H1758" s="152">
        <f t="shared" si="100"/>
        <v>0</v>
      </c>
      <c r="I1758" s="152"/>
      <c r="J1758" s="152"/>
      <c r="K1758" s="152"/>
      <c r="L1758" s="152"/>
      <c r="M1758" s="152"/>
    </row>
    <row r="1759" ht="15" hidden="1" outlineLevel="2" spans="1:13">
      <c r="A1759" s="157"/>
      <c r="B1759" s="151" t="s">
        <v>3127</v>
      </c>
      <c r="C1759" s="152">
        <f t="shared" si="99"/>
        <v>2000</v>
      </c>
      <c r="D1759" s="152">
        <v>2000</v>
      </c>
      <c r="E1759" s="152">
        <v>2000</v>
      </c>
      <c r="F1759" s="152"/>
      <c r="G1759" s="152"/>
      <c r="H1759" s="152">
        <f t="shared" si="100"/>
        <v>0</v>
      </c>
      <c r="I1759" s="152"/>
      <c r="J1759" s="152"/>
      <c r="K1759" s="152"/>
      <c r="L1759" s="152"/>
      <c r="M1759" s="152"/>
    </row>
    <row r="1760" ht="15" hidden="1" outlineLevel="2" spans="1:13">
      <c r="A1760" s="157"/>
      <c r="B1760" s="151" t="s">
        <v>3127</v>
      </c>
      <c r="C1760" s="152">
        <f t="shared" si="99"/>
        <v>1937</v>
      </c>
      <c r="D1760" s="152">
        <v>1937</v>
      </c>
      <c r="E1760" s="152">
        <v>1937</v>
      </c>
      <c r="F1760" s="152"/>
      <c r="G1760" s="152"/>
      <c r="H1760" s="152">
        <f t="shared" si="100"/>
        <v>0</v>
      </c>
      <c r="I1760" s="152"/>
      <c r="J1760" s="152"/>
      <c r="K1760" s="152"/>
      <c r="L1760" s="152"/>
      <c r="M1760" s="152"/>
    </row>
    <row r="1761" ht="15" hidden="1" outlineLevel="2" spans="1:13">
      <c r="A1761" s="157"/>
      <c r="B1761" s="151" t="s">
        <v>3127</v>
      </c>
      <c r="C1761" s="152">
        <f t="shared" si="99"/>
        <v>315</v>
      </c>
      <c r="D1761" s="152">
        <v>315</v>
      </c>
      <c r="E1761" s="152">
        <v>315</v>
      </c>
      <c r="F1761" s="152"/>
      <c r="G1761" s="152"/>
      <c r="H1761" s="152">
        <f t="shared" si="100"/>
        <v>0</v>
      </c>
      <c r="I1761" s="152"/>
      <c r="J1761" s="152"/>
      <c r="K1761" s="152"/>
      <c r="L1761" s="152"/>
      <c r="M1761" s="152"/>
    </row>
    <row r="1762" ht="15" hidden="1" outlineLevel="2" spans="1:13">
      <c r="A1762" s="157"/>
      <c r="B1762" s="151" t="s">
        <v>3127</v>
      </c>
      <c r="C1762" s="152">
        <f t="shared" si="99"/>
        <v>1065</v>
      </c>
      <c r="D1762" s="152">
        <v>1065</v>
      </c>
      <c r="E1762" s="152">
        <v>1065</v>
      </c>
      <c r="F1762" s="152"/>
      <c r="G1762" s="152"/>
      <c r="H1762" s="152">
        <f t="shared" si="100"/>
        <v>0</v>
      </c>
      <c r="I1762" s="152"/>
      <c r="J1762" s="152"/>
      <c r="K1762" s="152"/>
      <c r="L1762" s="152"/>
      <c r="M1762" s="152"/>
    </row>
    <row r="1763" ht="15" hidden="1" outlineLevel="2" spans="1:13">
      <c r="A1763" s="157"/>
      <c r="B1763" s="151" t="s">
        <v>3127</v>
      </c>
      <c r="C1763" s="152">
        <f t="shared" si="99"/>
        <v>111</v>
      </c>
      <c r="D1763" s="152">
        <v>111</v>
      </c>
      <c r="E1763" s="152">
        <v>111</v>
      </c>
      <c r="F1763" s="152"/>
      <c r="G1763" s="152"/>
      <c r="H1763" s="152">
        <f t="shared" si="100"/>
        <v>0</v>
      </c>
      <c r="I1763" s="152"/>
      <c r="J1763" s="152"/>
      <c r="K1763" s="152"/>
      <c r="L1763" s="152"/>
      <c r="M1763" s="152"/>
    </row>
    <row r="1764" ht="15" hidden="1" outlineLevel="2" spans="1:13">
      <c r="A1764" s="157"/>
      <c r="B1764" s="151" t="s">
        <v>3127</v>
      </c>
      <c r="C1764" s="152">
        <f t="shared" si="99"/>
        <v>3440</v>
      </c>
      <c r="D1764" s="152">
        <v>3440</v>
      </c>
      <c r="E1764" s="152">
        <v>3440</v>
      </c>
      <c r="F1764" s="152"/>
      <c r="G1764" s="152"/>
      <c r="H1764" s="152">
        <f t="shared" si="100"/>
        <v>0</v>
      </c>
      <c r="I1764" s="152"/>
      <c r="J1764" s="152"/>
      <c r="K1764" s="152"/>
      <c r="L1764" s="152"/>
      <c r="M1764" s="152"/>
    </row>
    <row r="1765" ht="15" hidden="1" outlineLevel="2" spans="1:13">
      <c r="A1765" s="157"/>
      <c r="B1765" s="151" t="s">
        <v>3127</v>
      </c>
      <c r="C1765" s="152">
        <f t="shared" si="99"/>
        <v>72</v>
      </c>
      <c r="D1765" s="152">
        <v>72</v>
      </c>
      <c r="E1765" s="152">
        <v>72</v>
      </c>
      <c r="F1765" s="152"/>
      <c r="G1765" s="152"/>
      <c r="H1765" s="152">
        <f t="shared" si="100"/>
        <v>0</v>
      </c>
      <c r="I1765" s="152"/>
      <c r="J1765" s="152"/>
      <c r="K1765" s="152"/>
      <c r="L1765" s="152"/>
      <c r="M1765" s="152"/>
    </row>
    <row r="1766" ht="15" hidden="1" outlineLevel="2" spans="1:13">
      <c r="A1766" s="157"/>
      <c r="B1766" s="151" t="s">
        <v>3127</v>
      </c>
      <c r="C1766" s="152">
        <f t="shared" si="99"/>
        <v>1978</v>
      </c>
      <c r="D1766" s="152">
        <v>1978</v>
      </c>
      <c r="E1766" s="152">
        <v>1978</v>
      </c>
      <c r="F1766" s="152"/>
      <c r="G1766" s="152"/>
      <c r="H1766" s="152">
        <f t="shared" si="100"/>
        <v>0</v>
      </c>
      <c r="I1766" s="152"/>
      <c r="J1766" s="152"/>
      <c r="K1766" s="152"/>
      <c r="L1766" s="152"/>
      <c r="M1766" s="152"/>
    </row>
    <row r="1767" ht="15" hidden="1" outlineLevel="2" spans="1:13">
      <c r="A1767" s="157"/>
      <c r="B1767" s="151" t="s">
        <v>3127</v>
      </c>
      <c r="C1767" s="152">
        <f t="shared" si="99"/>
        <v>898</v>
      </c>
      <c r="D1767" s="152">
        <v>898</v>
      </c>
      <c r="E1767" s="152">
        <v>898</v>
      </c>
      <c r="F1767" s="152"/>
      <c r="G1767" s="152"/>
      <c r="H1767" s="152">
        <f t="shared" si="100"/>
        <v>0</v>
      </c>
      <c r="I1767" s="152"/>
      <c r="J1767" s="152"/>
      <c r="K1767" s="152"/>
      <c r="L1767" s="152"/>
      <c r="M1767" s="152"/>
    </row>
    <row r="1768" ht="15" hidden="1" outlineLevel="2" spans="1:13">
      <c r="A1768" s="157"/>
      <c r="B1768" s="151" t="s">
        <v>3127</v>
      </c>
      <c r="C1768" s="152">
        <f t="shared" si="99"/>
        <v>600</v>
      </c>
      <c r="D1768" s="152">
        <v>600</v>
      </c>
      <c r="E1768" s="152">
        <v>600</v>
      </c>
      <c r="F1768" s="152"/>
      <c r="G1768" s="152"/>
      <c r="H1768" s="152">
        <f t="shared" si="100"/>
        <v>0</v>
      </c>
      <c r="I1768" s="152"/>
      <c r="J1768" s="152"/>
      <c r="K1768" s="152"/>
      <c r="L1768" s="152"/>
      <c r="M1768" s="152"/>
    </row>
  </sheetData>
  <autoFilter ref="A5:N1768">
    <extLst/>
  </autoFilter>
  <sortState ref="A1528:N1779">
    <sortCondition ref="B1528:B1779" descending="1"/>
  </sortState>
  <mergeCells count="7">
    <mergeCell ref="A2:M2"/>
    <mergeCell ref="D4:F4"/>
    <mergeCell ref="H4:M4"/>
    <mergeCell ref="A4:A5"/>
    <mergeCell ref="B4:B5"/>
    <mergeCell ref="C4:C5"/>
    <mergeCell ref="G4:G5"/>
  </mergeCells>
  <printOptions horizontalCentered="1"/>
  <pageMargins left="0.786805555555556" right="0.590277777777778" top="0.984027777777778" bottom="0.590277777777778" header="0.313888888888889" footer="0.313888888888889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J36"/>
  <sheetViews>
    <sheetView workbookViewId="0">
      <selection activeCell="A2" sqref="A2:J2"/>
    </sheetView>
  </sheetViews>
  <sheetFormatPr defaultColWidth="9" defaultRowHeight="14.25"/>
  <cols>
    <col min="1" max="1" width="25.5" style="106" customWidth="1"/>
    <col min="2" max="2" width="9" style="106"/>
    <col min="3" max="3" width="23.5" style="106" customWidth="1"/>
    <col min="4" max="6" width="9" style="106"/>
    <col min="7" max="7" width="19.875" style="106" customWidth="1"/>
    <col min="8" max="8" width="9" style="106"/>
    <col min="9" max="9" width="9" style="107"/>
    <col min="10" max="16384" width="9" style="106"/>
  </cols>
  <sheetData>
    <row r="1" s="100" customFormat="1" ht="20.1" customHeight="1" spans="1:9">
      <c r="A1" s="100" t="s">
        <v>27</v>
      </c>
      <c r="I1" s="121"/>
    </row>
    <row r="2" s="101" customFormat="1" ht="25.5" spans="1:10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</row>
    <row r="3" s="102" customFormat="1" ht="15" spans="9:10">
      <c r="I3" s="122"/>
      <c r="J3" s="24" t="s">
        <v>41</v>
      </c>
    </row>
    <row r="4" s="103" customFormat="1" ht="20.1" customHeight="1" spans="1:10">
      <c r="A4" s="108" t="s">
        <v>3128</v>
      </c>
      <c r="B4" s="108"/>
      <c r="C4" s="108" t="s">
        <v>3129</v>
      </c>
      <c r="D4" s="108"/>
      <c r="E4" s="108"/>
      <c r="F4" s="108"/>
      <c r="G4" s="108"/>
      <c r="H4" s="108"/>
      <c r="I4" s="108"/>
      <c r="J4" s="108"/>
    </row>
    <row r="5" s="103" customFormat="1" ht="45" customHeight="1" spans="1:10">
      <c r="A5" s="109" t="s">
        <v>105</v>
      </c>
      <c r="B5" s="109" t="s">
        <v>144</v>
      </c>
      <c r="C5" s="109" t="s">
        <v>3130</v>
      </c>
      <c r="D5" s="110" t="s">
        <v>1201</v>
      </c>
      <c r="E5" s="110" t="s">
        <v>3131</v>
      </c>
      <c r="F5" s="110" t="s">
        <v>3132</v>
      </c>
      <c r="G5" s="109" t="s">
        <v>105</v>
      </c>
      <c r="H5" s="110" t="s">
        <v>1201</v>
      </c>
      <c r="I5" s="123" t="s">
        <v>3131</v>
      </c>
      <c r="J5" s="110" t="s">
        <v>3132</v>
      </c>
    </row>
    <row r="6" s="104" customFormat="1" ht="18" customHeight="1" spans="1:10">
      <c r="A6" s="111" t="s">
        <v>3133</v>
      </c>
      <c r="B6" s="112">
        <f>712617.335095+50000</f>
        <v>762617.335095</v>
      </c>
      <c r="C6" s="111" t="s">
        <v>3134</v>
      </c>
      <c r="D6" s="112">
        <f>E6+F6</f>
        <v>98989.911303</v>
      </c>
      <c r="E6" s="112">
        <v>95929.070869</v>
      </c>
      <c r="F6" s="112">
        <v>3060.840434</v>
      </c>
      <c r="G6" s="111" t="s">
        <v>3135</v>
      </c>
      <c r="H6" s="112">
        <f>H7+H10+H13</f>
        <v>762617.335095</v>
      </c>
      <c r="I6" s="124">
        <f>I7+I10+I13</f>
        <v>728842.904206</v>
      </c>
      <c r="J6" s="112">
        <f>J7+J10+J13</f>
        <v>33774.430889</v>
      </c>
    </row>
    <row r="7" s="104" customFormat="1" ht="18" customHeight="1" spans="1:10">
      <c r="A7" s="113" t="s">
        <v>3131</v>
      </c>
      <c r="B7" s="112">
        <f>678842.904206+50000</f>
        <v>728842.904206</v>
      </c>
      <c r="C7" s="111" t="s">
        <v>3136</v>
      </c>
      <c r="D7" s="112">
        <f t="shared" ref="D7:D28" si="0">E7+F7</f>
        <v>32579.388873</v>
      </c>
      <c r="E7" s="112">
        <v>31844.388873</v>
      </c>
      <c r="F7" s="112">
        <v>735</v>
      </c>
      <c r="G7" s="111" t="s">
        <v>3137</v>
      </c>
      <c r="H7" s="112">
        <v>218527.250254</v>
      </c>
      <c r="I7" s="124">
        <v>217816.483801</v>
      </c>
      <c r="J7" s="112">
        <v>710.766453</v>
      </c>
    </row>
    <row r="8" s="104" customFormat="1" ht="18" customHeight="1" spans="1:10">
      <c r="A8" s="113" t="s">
        <v>1200</v>
      </c>
      <c r="B8" s="112">
        <v>33774.430889</v>
      </c>
      <c r="C8" s="111" t="s">
        <v>3138</v>
      </c>
      <c r="D8" s="112">
        <f t="shared" si="0"/>
        <v>144778.923232</v>
      </c>
      <c r="E8" s="112">
        <f>144667.923232+6</f>
        <v>144673.923232</v>
      </c>
      <c r="F8" s="112">
        <v>105</v>
      </c>
      <c r="G8" s="111" t="s">
        <v>3139</v>
      </c>
      <c r="H8" s="112">
        <v>207012.094348</v>
      </c>
      <c r="I8" s="124">
        <v>206301.327895</v>
      </c>
      <c r="J8" s="112">
        <v>710.766453</v>
      </c>
    </row>
    <row r="9" s="104" customFormat="1" ht="18" customHeight="1" spans="1:10">
      <c r="A9" s="111"/>
      <c r="B9" s="112"/>
      <c r="C9" s="111" t="s">
        <v>3140</v>
      </c>
      <c r="D9" s="112">
        <f t="shared" si="0"/>
        <v>23919.185435</v>
      </c>
      <c r="E9" s="112">
        <f>14619.185435+9200</f>
        <v>23819.185435</v>
      </c>
      <c r="F9" s="112">
        <v>100</v>
      </c>
      <c r="G9" s="111" t="s">
        <v>3141</v>
      </c>
      <c r="H9" s="112">
        <v>11515.155906</v>
      </c>
      <c r="I9" s="124">
        <v>11515.155906</v>
      </c>
      <c r="J9" s="112"/>
    </row>
    <row r="10" s="104" customFormat="1" ht="18" customHeight="1" spans="1:10">
      <c r="A10" s="111"/>
      <c r="B10" s="112"/>
      <c r="C10" s="111" t="s">
        <v>3142</v>
      </c>
      <c r="D10" s="112">
        <f t="shared" si="0"/>
        <v>9580.409805</v>
      </c>
      <c r="E10" s="112">
        <v>9107.309805</v>
      </c>
      <c r="F10" s="112">
        <v>473.1</v>
      </c>
      <c r="G10" s="111" t="s">
        <v>3143</v>
      </c>
      <c r="H10" s="112">
        <v>25876.308309</v>
      </c>
      <c r="I10" s="124">
        <v>25812.837065</v>
      </c>
      <c r="J10" s="112">
        <v>63.471244</v>
      </c>
    </row>
    <row r="11" s="104" customFormat="1" ht="18" customHeight="1" spans="1:10">
      <c r="A11" s="111"/>
      <c r="B11" s="112"/>
      <c r="C11" s="111" t="s">
        <v>3144</v>
      </c>
      <c r="D11" s="112">
        <f t="shared" si="0"/>
        <v>63002.273683</v>
      </c>
      <c r="E11" s="112">
        <v>61520.586912</v>
      </c>
      <c r="F11" s="112">
        <v>1481.686771</v>
      </c>
      <c r="G11" s="111" t="s">
        <v>3145</v>
      </c>
      <c r="H11" s="112">
        <v>25517.508309</v>
      </c>
      <c r="I11" s="124">
        <v>25454.037065</v>
      </c>
      <c r="J11" s="112">
        <v>63.471244</v>
      </c>
    </row>
    <row r="12" s="104" customFormat="1" ht="18" customHeight="1" spans="1:10">
      <c r="A12" s="111"/>
      <c r="B12" s="112"/>
      <c r="C12" s="111" t="s">
        <v>3146</v>
      </c>
      <c r="D12" s="112">
        <f t="shared" si="0"/>
        <v>46389.801355</v>
      </c>
      <c r="E12" s="112">
        <v>46070.791355</v>
      </c>
      <c r="F12" s="112">
        <v>319.01</v>
      </c>
      <c r="G12" s="111" t="s">
        <v>3147</v>
      </c>
      <c r="H12" s="112">
        <v>358.8</v>
      </c>
      <c r="I12" s="124">
        <v>358.8</v>
      </c>
      <c r="J12" s="112"/>
    </row>
    <row r="13" s="104" customFormat="1" ht="18" customHeight="1" spans="1:10">
      <c r="A13" s="111"/>
      <c r="B13" s="112"/>
      <c r="C13" s="111" t="s">
        <v>3148</v>
      </c>
      <c r="D13" s="112">
        <f t="shared" si="0"/>
        <v>15608.442062</v>
      </c>
      <c r="E13" s="112">
        <v>12368.442062</v>
      </c>
      <c r="F13" s="112">
        <v>3240</v>
      </c>
      <c r="G13" s="111" t="s">
        <v>3149</v>
      </c>
      <c r="H13" s="112">
        <f>H14</f>
        <v>518213.776532</v>
      </c>
      <c r="I13" s="124">
        <f>I14</f>
        <v>485213.58334</v>
      </c>
      <c r="J13" s="112">
        <f>J14</f>
        <v>33000.193192</v>
      </c>
    </row>
    <row r="14" s="104" customFormat="1" ht="18" customHeight="1" spans="1:10">
      <c r="A14" s="111"/>
      <c r="B14" s="112"/>
      <c r="C14" s="111" t="s">
        <v>3150</v>
      </c>
      <c r="D14" s="112">
        <f t="shared" si="0"/>
        <v>77652.336694</v>
      </c>
      <c r="E14" s="112">
        <v>61707.89781</v>
      </c>
      <c r="F14" s="112">
        <v>15944.438884</v>
      </c>
      <c r="G14" s="111" t="s">
        <v>3151</v>
      </c>
      <c r="H14" s="112">
        <f>I14+J14</f>
        <v>518213.776532</v>
      </c>
      <c r="I14" s="124">
        <f>435213.58334+50000</f>
        <v>485213.58334</v>
      </c>
      <c r="J14" s="112">
        <v>33000.193192</v>
      </c>
    </row>
    <row r="15" s="104" customFormat="1" ht="18" customHeight="1" spans="1:10">
      <c r="A15" s="114"/>
      <c r="B15" s="115"/>
      <c r="C15" s="114" t="s">
        <v>3152</v>
      </c>
      <c r="D15" s="112">
        <f t="shared" si="0"/>
        <v>82197.020438</v>
      </c>
      <c r="E15" s="115">
        <v>77060.665638</v>
      </c>
      <c r="F15" s="115">
        <v>5136.3548</v>
      </c>
      <c r="G15" s="114" t="s">
        <v>3153</v>
      </c>
      <c r="H15" s="115"/>
      <c r="I15" s="125"/>
      <c r="J15" s="115"/>
    </row>
    <row r="16" s="104" customFormat="1" ht="18" customHeight="1" spans="1:10">
      <c r="A16" s="116"/>
      <c r="B16" s="117"/>
      <c r="C16" s="116" t="s">
        <v>3154</v>
      </c>
      <c r="D16" s="112">
        <f t="shared" si="0"/>
        <v>19057.903185</v>
      </c>
      <c r="E16" s="117">
        <v>18775.903185</v>
      </c>
      <c r="F16" s="117">
        <v>282</v>
      </c>
      <c r="G16" s="118"/>
      <c r="H16" s="117"/>
      <c r="I16" s="126"/>
      <c r="J16" s="117"/>
    </row>
    <row r="17" s="104" customFormat="1" ht="18" customHeight="1" spans="1:10">
      <c r="A17" s="116"/>
      <c r="B17" s="117"/>
      <c r="C17" s="116" t="s">
        <v>3155</v>
      </c>
      <c r="D17" s="112">
        <f t="shared" si="0"/>
        <v>75416.159768</v>
      </c>
      <c r="E17" s="117">
        <f>31794.159768+50000-9200</f>
        <v>72594.159768</v>
      </c>
      <c r="F17" s="117">
        <v>2822</v>
      </c>
      <c r="G17" s="116" t="s">
        <v>3156</v>
      </c>
      <c r="H17" s="117">
        <f>SUM(H18:H27)</f>
        <v>762617.335095</v>
      </c>
      <c r="I17" s="126">
        <f>SUM(I18:I27)</f>
        <v>728842.904206</v>
      </c>
      <c r="J17" s="117">
        <f>SUM(J18:J27)</f>
        <v>33774.430889</v>
      </c>
    </row>
    <row r="18" s="104" customFormat="1" ht="18" customHeight="1" spans="1:10">
      <c r="A18" s="118"/>
      <c r="B18" s="117"/>
      <c r="C18" s="116" t="s">
        <v>3157</v>
      </c>
      <c r="D18" s="112">
        <f t="shared" si="0"/>
        <v>1822.000905</v>
      </c>
      <c r="E18" s="117">
        <v>1822.000905</v>
      </c>
      <c r="F18" s="117"/>
      <c r="G18" s="116" t="s">
        <v>3158</v>
      </c>
      <c r="H18" s="117">
        <f>I18+J18</f>
        <v>227807.095848</v>
      </c>
      <c r="I18" s="126">
        <v>225581.369595</v>
      </c>
      <c r="J18" s="117">
        <v>2225.726253</v>
      </c>
    </row>
    <row r="19" s="104" customFormat="1" ht="18" customHeight="1" spans="1:10">
      <c r="A19" s="118"/>
      <c r="B19" s="117"/>
      <c r="C19" s="116" t="s">
        <v>3159</v>
      </c>
      <c r="D19" s="112">
        <f t="shared" si="0"/>
        <v>215</v>
      </c>
      <c r="E19" s="117">
        <v>215</v>
      </c>
      <c r="F19" s="117"/>
      <c r="G19" s="116" t="s">
        <v>3160</v>
      </c>
      <c r="H19" s="117">
        <f>I19+J19</f>
        <v>240499.308872</v>
      </c>
      <c r="I19" s="126">
        <f>238216.179828+101</f>
        <v>238317.179828</v>
      </c>
      <c r="J19" s="117">
        <v>2182.129044</v>
      </c>
    </row>
    <row r="20" s="104" customFormat="1" ht="18" customHeight="1" spans="1:10">
      <c r="A20" s="118"/>
      <c r="B20" s="117"/>
      <c r="C20" s="116" t="s">
        <v>3161</v>
      </c>
      <c r="D20" s="112">
        <f t="shared" si="0"/>
        <v>750</v>
      </c>
      <c r="E20" s="117">
        <f>756-6</f>
        <v>750</v>
      </c>
      <c r="F20" s="117"/>
      <c r="G20" s="116" t="s">
        <v>3162</v>
      </c>
      <c r="H20" s="117">
        <f t="shared" ref="H20:H27" si="1">I20+J20</f>
        <v>20941.077806</v>
      </c>
      <c r="I20" s="126">
        <v>20941.077806</v>
      </c>
      <c r="J20" s="117"/>
    </row>
    <row r="21" s="104" customFormat="1" ht="18" customHeight="1" spans="1:10">
      <c r="A21" s="118"/>
      <c r="B21" s="117"/>
      <c r="C21" s="116" t="s">
        <v>3163</v>
      </c>
      <c r="D21" s="112">
        <f t="shared" si="0"/>
        <v>15651.668049</v>
      </c>
      <c r="E21" s="117">
        <v>15651.668049</v>
      </c>
      <c r="F21" s="117"/>
      <c r="G21" s="116" t="s">
        <v>3164</v>
      </c>
      <c r="H21" s="117">
        <f t="shared" si="1"/>
        <v>17321</v>
      </c>
      <c r="I21" s="126">
        <v>17321</v>
      </c>
      <c r="J21" s="117"/>
    </row>
    <row r="22" s="104" customFormat="1" ht="18" customHeight="1" spans="1:10">
      <c r="A22" s="118"/>
      <c r="B22" s="117"/>
      <c r="C22" s="116" t="s">
        <v>3165</v>
      </c>
      <c r="D22" s="112">
        <f t="shared" si="0"/>
        <v>3248</v>
      </c>
      <c r="E22" s="117">
        <v>3248</v>
      </c>
      <c r="F22" s="117"/>
      <c r="G22" s="116" t="s">
        <v>3166</v>
      </c>
      <c r="H22" s="117">
        <f t="shared" si="1"/>
        <v>2222.915</v>
      </c>
      <c r="I22" s="126">
        <v>2122.915</v>
      </c>
      <c r="J22" s="117">
        <v>100</v>
      </c>
    </row>
    <row r="23" s="104" customFormat="1" ht="18" customHeight="1" spans="1:10">
      <c r="A23" s="118"/>
      <c r="B23" s="117"/>
      <c r="C23" s="116" t="s">
        <v>3167</v>
      </c>
      <c r="D23" s="112">
        <f t="shared" si="0"/>
        <v>1513</v>
      </c>
      <c r="E23" s="117">
        <v>1513</v>
      </c>
      <c r="F23" s="117"/>
      <c r="G23" s="116" t="s">
        <v>3168</v>
      </c>
      <c r="H23" s="117">
        <f t="shared" si="1"/>
        <v>39739.514777</v>
      </c>
      <c r="I23" s="126">
        <v>20564.207577</v>
      </c>
      <c r="J23" s="117">
        <v>19175.3072</v>
      </c>
    </row>
    <row r="24" s="104" customFormat="1" ht="18" customHeight="1" spans="1:10">
      <c r="A24" s="118"/>
      <c r="B24" s="117"/>
      <c r="C24" s="116" t="s">
        <v>3169</v>
      </c>
      <c r="D24" s="112">
        <f t="shared" si="0"/>
        <v>6854.910308</v>
      </c>
      <c r="E24" s="117">
        <v>6779.910308</v>
      </c>
      <c r="F24" s="117">
        <v>75</v>
      </c>
      <c r="G24" s="116" t="s">
        <v>3170</v>
      </c>
      <c r="H24" s="117">
        <f t="shared" si="1"/>
        <v>0</v>
      </c>
      <c r="I24" s="126"/>
      <c r="J24" s="117"/>
    </row>
    <row r="25" s="104" customFormat="1" ht="18" customHeight="1" spans="1:10">
      <c r="A25" s="118"/>
      <c r="B25" s="117"/>
      <c r="C25" s="116" t="s">
        <v>3171</v>
      </c>
      <c r="D25" s="112">
        <f t="shared" si="0"/>
        <v>3000</v>
      </c>
      <c r="E25" s="117">
        <v>3000</v>
      </c>
      <c r="F25" s="117"/>
      <c r="G25" s="116" t="s">
        <v>3172</v>
      </c>
      <c r="H25" s="117">
        <f t="shared" si="1"/>
        <v>114044.7</v>
      </c>
      <c r="I25" s="126">
        <f>61522.7+50000</f>
        <v>111522.7</v>
      </c>
      <c r="J25" s="117">
        <v>2522</v>
      </c>
    </row>
    <row r="26" s="104" customFormat="1" ht="18" customHeight="1" spans="1:10">
      <c r="A26" s="118"/>
      <c r="B26" s="117"/>
      <c r="C26" s="116" t="s">
        <v>3173</v>
      </c>
      <c r="D26" s="112">
        <f t="shared" si="0"/>
        <v>23070</v>
      </c>
      <c r="E26" s="117">
        <v>23070</v>
      </c>
      <c r="F26" s="117"/>
      <c r="G26" s="116" t="s">
        <v>3174</v>
      </c>
      <c r="H26" s="117">
        <f t="shared" si="1"/>
        <v>12457</v>
      </c>
      <c r="I26" s="126">
        <f>101-101+4283+8174</f>
        <v>12457</v>
      </c>
      <c r="J26" s="117"/>
    </row>
    <row r="27" s="104" customFormat="1" ht="18" customHeight="1" spans="1:10">
      <c r="A27" s="118"/>
      <c r="B27" s="117"/>
      <c r="C27" s="116" t="s">
        <v>3175</v>
      </c>
      <c r="D27" s="112">
        <f t="shared" si="0"/>
        <v>17221</v>
      </c>
      <c r="E27" s="117">
        <v>17221</v>
      </c>
      <c r="F27" s="117"/>
      <c r="G27" s="116" t="s">
        <v>3176</v>
      </c>
      <c r="H27" s="117">
        <f t="shared" si="1"/>
        <v>87584.722792</v>
      </c>
      <c r="I27" s="126">
        <f>92472.4544-12457</f>
        <v>80015.4544</v>
      </c>
      <c r="J27" s="117">
        <v>7569.268392</v>
      </c>
    </row>
    <row r="28" s="104" customFormat="1" ht="18" customHeight="1" spans="1:10">
      <c r="A28" s="118"/>
      <c r="B28" s="117"/>
      <c r="C28" s="116" t="s">
        <v>3177</v>
      </c>
      <c r="D28" s="112">
        <f t="shared" si="0"/>
        <v>100</v>
      </c>
      <c r="E28" s="117">
        <v>100</v>
      </c>
      <c r="F28" s="117"/>
      <c r="G28" s="118"/>
      <c r="H28" s="117"/>
      <c r="I28" s="126"/>
      <c r="J28" s="117"/>
    </row>
    <row r="29" s="105" customFormat="1" ht="20.1" customHeight="1" spans="1:10">
      <c r="A29" s="119" t="s">
        <v>3178</v>
      </c>
      <c r="B29" s="120">
        <f>B6</f>
        <v>762617.335095</v>
      </c>
      <c r="C29" s="119" t="s">
        <v>3179</v>
      </c>
      <c r="D29" s="120">
        <f>SUM(D6:D28)</f>
        <v>762617.335095</v>
      </c>
      <c r="E29" s="120">
        <f>SUM(E6:E28)</f>
        <v>728842.904206</v>
      </c>
      <c r="F29" s="120">
        <f>SUM(F6:F28)</f>
        <v>33774.430889</v>
      </c>
      <c r="G29" s="119" t="s">
        <v>3179</v>
      </c>
      <c r="H29" s="120">
        <f>712617.335095+50000</f>
        <v>762617.335095</v>
      </c>
      <c r="I29" s="127">
        <f>678842.904206+50000</f>
        <v>728842.904206</v>
      </c>
      <c r="J29" s="120">
        <v>33774.430889</v>
      </c>
    </row>
    <row r="30" s="104" customFormat="1" ht="20.1" customHeight="1" spans="1:10">
      <c r="A30" s="106"/>
      <c r="B30" s="106"/>
      <c r="C30" s="106"/>
      <c r="D30" s="106"/>
      <c r="E30" s="106"/>
      <c r="F30" s="106"/>
      <c r="G30" s="106"/>
      <c r="H30" s="106"/>
      <c r="I30" s="107"/>
      <c r="J30" s="106"/>
    </row>
    <row r="31" s="104" customFormat="1" ht="20.1" customHeight="1" spans="1:10">
      <c r="A31" s="106"/>
      <c r="B31" s="106"/>
      <c r="C31" s="106"/>
      <c r="D31" s="106"/>
      <c r="E31" s="106"/>
      <c r="F31" s="106"/>
      <c r="G31" s="106"/>
      <c r="H31" s="106"/>
      <c r="I31" s="107"/>
      <c r="J31" s="106"/>
    </row>
    <row r="32" s="104" customFormat="1" ht="20.1" customHeight="1" spans="1:10">
      <c r="A32" s="106"/>
      <c r="B32" s="106"/>
      <c r="C32" s="106"/>
      <c r="D32" s="106"/>
      <c r="E32" s="106"/>
      <c r="F32" s="106"/>
      <c r="G32" s="106"/>
      <c r="H32" s="106"/>
      <c r="I32" s="107"/>
      <c r="J32" s="106"/>
    </row>
    <row r="33" s="104" customFormat="1" ht="20.1" customHeight="1" spans="1:10">
      <c r="A33" s="106"/>
      <c r="B33" s="106"/>
      <c r="C33" s="106"/>
      <c r="D33" s="106"/>
      <c r="E33" s="106"/>
      <c r="F33" s="106"/>
      <c r="G33" s="106"/>
      <c r="H33" s="106"/>
      <c r="I33" s="107"/>
      <c r="J33" s="106"/>
    </row>
    <row r="34" s="104" customFormat="1" ht="20.1" customHeight="1" spans="1:10">
      <c r="A34" s="106"/>
      <c r="B34" s="106"/>
      <c r="C34" s="106"/>
      <c r="D34" s="106"/>
      <c r="E34" s="106"/>
      <c r="F34" s="106"/>
      <c r="G34" s="106"/>
      <c r="H34" s="106"/>
      <c r="I34" s="107"/>
      <c r="J34" s="106"/>
    </row>
    <row r="35" s="104" customFormat="1" ht="20.1" customHeight="1" spans="1:10">
      <c r="A35" s="106"/>
      <c r="B35" s="106"/>
      <c r="C35" s="106"/>
      <c r="D35" s="106"/>
      <c r="E35" s="106"/>
      <c r="F35" s="106"/>
      <c r="G35" s="106"/>
      <c r="H35" s="106"/>
      <c r="I35" s="107"/>
      <c r="J35" s="106"/>
    </row>
    <row r="36" s="104" customFormat="1" ht="20.1" customHeight="1" spans="1:10">
      <c r="A36" s="106"/>
      <c r="B36" s="106"/>
      <c r="C36" s="106"/>
      <c r="D36" s="106"/>
      <c r="E36" s="106"/>
      <c r="F36" s="106"/>
      <c r="G36" s="106"/>
      <c r="H36" s="106"/>
      <c r="I36" s="107"/>
      <c r="J36" s="106"/>
    </row>
  </sheetData>
  <mergeCells count="3">
    <mergeCell ref="A2:J2"/>
    <mergeCell ref="A4:B4"/>
    <mergeCell ref="C4:J4"/>
  </mergeCells>
  <printOptions horizontalCentered="1"/>
  <pageMargins left="0.393055555555556" right="0.393055555555556" top="0.786805555555556" bottom="0.590277777777778" header="0.313888888888889" footer="0.313888888888889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303"/>
  <sheetViews>
    <sheetView workbookViewId="0">
      <selection activeCell="H3" sqref="H3"/>
    </sheetView>
  </sheetViews>
  <sheetFormatPr defaultColWidth="9" defaultRowHeight="14.25" outlineLevelCol="6"/>
  <cols>
    <col min="1" max="1" width="6.625" style="8" customWidth="1"/>
    <col min="2" max="2" width="23.625" style="49" customWidth="1"/>
    <col min="3" max="4" width="9.625" customWidth="1"/>
    <col min="5" max="7" width="10.625" customWidth="1"/>
  </cols>
  <sheetData>
    <row r="1" s="1" customFormat="1" ht="20.1" customHeight="1" spans="1:2">
      <c r="A1" s="10" t="s">
        <v>29</v>
      </c>
      <c r="B1" s="50"/>
    </row>
    <row r="2" s="2" customFormat="1" ht="30" customHeight="1" spans="1:7">
      <c r="A2" s="11" t="s">
        <v>30</v>
      </c>
      <c r="B2" s="11"/>
      <c r="C2" s="11"/>
      <c r="D2" s="11"/>
      <c r="E2" s="11"/>
      <c r="F2" s="11"/>
      <c r="G2" s="11"/>
    </row>
    <row r="3" s="3" customFormat="1" ht="20.1" customHeight="1" spans="1:7">
      <c r="A3" s="12"/>
      <c r="B3" s="51"/>
      <c r="G3" s="24" t="s">
        <v>41</v>
      </c>
    </row>
    <row r="4" s="4" customFormat="1" ht="20.1" customHeight="1" spans="1:7">
      <c r="A4" s="85" t="s">
        <v>1193</v>
      </c>
      <c r="B4" s="86" t="s">
        <v>3180</v>
      </c>
      <c r="C4" s="85" t="s">
        <v>1112</v>
      </c>
      <c r="D4" s="85" t="s">
        <v>3181</v>
      </c>
      <c r="E4" s="85" t="s">
        <v>3182</v>
      </c>
      <c r="F4" s="85"/>
      <c r="G4" s="85" t="s">
        <v>3183</v>
      </c>
    </row>
    <row r="5" s="4" customFormat="1" ht="35.1" customHeight="1" spans="1:7">
      <c r="A5" s="85"/>
      <c r="B5" s="86"/>
      <c r="C5" s="85"/>
      <c r="D5" s="85"/>
      <c r="E5" s="85" t="s">
        <v>3184</v>
      </c>
      <c r="F5" s="85" t="s">
        <v>3185</v>
      </c>
      <c r="G5" s="85"/>
    </row>
    <row r="6" s="5" customFormat="1" ht="20.1" customHeight="1" spans="1:7">
      <c r="A6" s="87"/>
      <c r="B6" s="88" t="s">
        <v>1195</v>
      </c>
      <c r="C6" s="89">
        <f>SUM(C7,C32,C49,C85,C107,C113,C122,C184,C188,C289,C301,C302,C303)</f>
        <v>762617.335095</v>
      </c>
      <c r="D6" s="89">
        <f>SUM(D7,D32,D49,D85,D107,D113,D122,D184,D188,D289)</f>
        <v>218527.250254</v>
      </c>
      <c r="E6" s="89">
        <f>SUM(E7,E32,E49,E85,E107,E113,E122,E184,E188,E289)</f>
        <v>25517.508309</v>
      </c>
      <c r="F6" s="89">
        <f>SUM(F7,F32,F49,F85,F107,F113,F122,F184,F188,F289)</f>
        <v>358.8</v>
      </c>
      <c r="G6" s="89">
        <f>SUM(G7,G32,G49,G85,G107,G113,G122,G184,G188,G289,G301,G302,G303)</f>
        <v>518213.776532</v>
      </c>
    </row>
    <row r="7" s="5" customFormat="1" ht="20.1" customHeight="1" spans="1:7">
      <c r="A7" s="55">
        <v>14</v>
      </c>
      <c r="B7" s="88" t="s">
        <v>1211</v>
      </c>
      <c r="C7" s="90">
        <f>SUM(C8:C31)</f>
        <v>60072.677633</v>
      </c>
      <c r="D7" s="90">
        <f>SUM(D8:D31)</f>
        <v>37343.61488</v>
      </c>
      <c r="E7" s="90">
        <f>SUM(E8:E31)</f>
        <v>5830.572753</v>
      </c>
      <c r="F7" s="90">
        <f>SUM(F8:F31)</f>
        <v>0</v>
      </c>
      <c r="G7" s="90">
        <f>SUM(G8:G31)</f>
        <v>16898.49</v>
      </c>
    </row>
    <row r="8" ht="20.1" customHeight="1" outlineLevel="1" spans="1:7">
      <c r="A8" s="91" t="s">
        <v>1212</v>
      </c>
      <c r="B8" s="63" t="s">
        <v>1213</v>
      </c>
      <c r="C8" s="92">
        <f>SUM(D8:G8)</f>
        <v>1809.686047</v>
      </c>
      <c r="D8" s="92">
        <v>1355.585883</v>
      </c>
      <c r="E8" s="92">
        <v>236.100164</v>
      </c>
      <c r="F8" s="92"/>
      <c r="G8" s="92">
        <v>218</v>
      </c>
    </row>
    <row r="9" ht="20.1" customHeight="1" outlineLevel="1" spans="1:7">
      <c r="A9" s="91" t="s">
        <v>1214</v>
      </c>
      <c r="B9" s="63" t="s">
        <v>1215</v>
      </c>
      <c r="C9" s="92">
        <f t="shared" ref="C9:C31" si="0">SUM(D9:G9)</f>
        <v>249.736954</v>
      </c>
      <c r="D9" s="92">
        <v>185.76069</v>
      </c>
      <c r="E9" s="92">
        <v>25.176264</v>
      </c>
      <c r="F9" s="92"/>
      <c r="G9" s="92">
        <v>38.8</v>
      </c>
    </row>
    <row r="10" ht="20.1" customHeight="1" outlineLevel="1" spans="1:7">
      <c r="A10" s="91" t="s">
        <v>1216</v>
      </c>
      <c r="B10" s="63" t="s">
        <v>1217</v>
      </c>
      <c r="C10" s="92">
        <f t="shared" si="0"/>
        <v>656.205963</v>
      </c>
      <c r="D10" s="92">
        <v>352.598849</v>
      </c>
      <c r="E10" s="92">
        <v>41.607114</v>
      </c>
      <c r="F10" s="92"/>
      <c r="G10" s="92">
        <v>262</v>
      </c>
    </row>
    <row r="11" ht="20.1" customHeight="1" outlineLevel="1" spans="1:7">
      <c r="A11" s="91" t="s">
        <v>1218</v>
      </c>
      <c r="B11" s="63" t="s">
        <v>1219</v>
      </c>
      <c r="C11" s="92">
        <f t="shared" si="0"/>
        <v>2046.296758</v>
      </c>
      <c r="D11" s="92">
        <v>994.770016</v>
      </c>
      <c r="E11" s="92">
        <v>133.276742</v>
      </c>
      <c r="F11" s="92"/>
      <c r="G11" s="92">
        <v>918.25</v>
      </c>
    </row>
    <row r="12" ht="20.1" customHeight="1" outlineLevel="1" spans="1:7">
      <c r="A12" s="91" t="s">
        <v>1220</v>
      </c>
      <c r="B12" s="63" t="s">
        <v>1221</v>
      </c>
      <c r="C12" s="92">
        <f t="shared" si="0"/>
        <v>1291.945591</v>
      </c>
      <c r="D12" s="92">
        <v>706.583235</v>
      </c>
      <c r="E12" s="92">
        <v>106.262356</v>
      </c>
      <c r="F12" s="92"/>
      <c r="G12" s="92">
        <v>479.1</v>
      </c>
    </row>
    <row r="13" ht="20.1" customHeight="1" outlineLevel="1" spans="1:7">
      <c r="A13" s="91" t="s">
        <v>1222</v>
      </c>
      <c r="B13" s="63" t="s">
        <v>1223</v>
      </c>
      <c r="C13" s="92">
        <f t="shared" si="0"/>
        <v>587.144749</v>
      </c>
      <c r="D13" s="92">
        <v>248.049551</v>
      </c>
      <c r="E13" s="92">
        <v>32.095198</v>
      </c>
      <c r="F13" s="92"/>
      <c r="G13" s="92">
        <v>307</v>
      </c>
    </row>
    <row r="14" ht="20.1" customHeight="1" outlineLevel="1" spans="1:7">
      <c r="A14" s="91" t="s">
        <v>1224</v>
      </c>
      <c r="B14" s="63" t="s">
        <v>1225</v>
      </c>
      <c r="C14" s="92">
        <f t="shared" si="0"/>
        <v>184.682091</v>
      </c>
      <c r="D14" s="92">
        <v>88.649815</v>
      </c>
      <c r="E14" s="92">
        <v>19.032276</v>
      </c>
      <c r="F14" s="92"/>
      <c r="G14" s="92">
        <v>77</v>
      </c>
    </row>
    <row r="15" ht="20.1" customHeight="1" outlineLevel="1" spans="1:7">
      <c r="A15" s="91" t="s">
        <v>1226</v>
      </c>
      <c r="B15" s="63" t="s">
        <v>1227</v>
      </c>
      <c r="C15" s="92">
        <f t="shared" si="0"/>
        <v>296.131304</v>
      </c>
      <c r="D15" s="92">
        <v>76.052118</v>
      </c>
      <c r="E15" s="92">
        <v>18.729186</v>
      </c>
      <c r="F15" s="92"/>
      <c r="G15" s="92">
        <v>201.35</v>
      </c>
    </row>
    <row r="16" ht="20.1" customHeight="1" outlineLevel="1" spans="1:7">
      <c r="A16" s="91" t="s">
        <v>1228</v>
      </c>
      <c r="B16" s="63" t="s">
        <v>1229</v>
      </c>
      <c r="C16" s="92">
        <f t="shared" si="0"/>
        <v>1884.398132</v>
      </c>
      <c r="D16" s="92">
        <v>1258.737422</v>
      </c>
      <c r="E16" s="92">
        <v>257.06071</v>
      </c>
      <c r="F16" s="92"/>
      <c r="G16" s="92">
        <v>368.6</v>
      </c>
    </row>
    <row r="17" ht="20.1" customHeight="1" outlineLevel="1" spans="1:7">
      <c r="A17" s="91" t="s">
        <v>1230</v>
      </c>
      <c r="B17" s="63" t="s">
        <v>1231</v>
      </c>
      <c r="C17" s="92">
        <f t="shared" si="0"/>
        <v>1541.553502</v>
      </c>
      <c r="D17" s="92">
        <v>1008.758194</v>
      </c>
      <c r="E17" s="92">
        <v>224.005308</v>
      </c>
      <c r="F17" s="92"/>
      <c r="G17" s="92">
        <v>308.79</v>
      </c>
    </row>
    <row r="18" ht="20.1" customHeight="1" outlineLevel="1" spans="1:7">
      <c r="A18" s="91" t="s">
        <v>1232</v>
      </c>
      <c r="B18" s="63" t="s">
        <v>1233</v>
      </c>
      <c r="C18" s="92">
        <f t="shared" si="0"/>
        <v>2332.675306</v>
      </c>
      <c r="D18" s="92">
        <v>1776.435862</v>
      </c>
      <c r="E18" s="92">
        <v>292.239444</v>
      </c>
      <c r="F18" s="92"/>
      <c r="G18" s="92">
        <v>264</v>
      </c>
    </row>
    <row r="19" ht="20.1" customHeight="1" outlineLevel="1" spans="1:7">
      <c r="A19" s="91" t="s">
        <v>1234</v>
      </c>
      <c r="B19" s="63" t="s">
        <v>1235</v>
      </c>
      <c r="C19" s="92">
        <f t="shared" si="0"/>
        <v>2096.16687</v>
      </c>
      <c r="D19" s="92">
        <v>379.879882</v>
      </c>
      <c r="E19" s="92">
        <v>55.926988</v>
      </c>
      <c r="F19" s="92"/>
      <c r="G19" s="92">
        <v>1660.36</v>
      </c>
    </row>
    <row r="20" ht="20.1" customHeight="1" outlineLevel="1" spans="1:7">
      <c r="A20" s="91" t="s">
        <v>1236</v>
      </c>
      <c r="B20" s="63" t="s">
        <v>1237</v>
      </c>
      <c r="C20" s="92">
        <f t="shared" si="0"/>
        <v>308.309606</v>
      </c>
      <c r="D20" s="92">
        <v>242.1972</v>
      </c>
      <c r="E20" s="92">
        <v>30.112406</v>
      </c>
      <c r="F20" s="92"/>
      <c r="G20" s="92">
        <v>36</v>
      </c>
    </row>
    <row r="21" ht="20.1" customHeight="1" outlineLevel="1" spans="1:7">
      <c r="A21" s="91" t="s">
        <v>1238</v>
      </c>
      <c r="B21" s="63" t="s">
        <v>1239</v>
      </c>
      <c r="C21" s="92">
        <f t="shared" si="0"/>
        <v>828.952601</v>
      </c>
      <c r="D21" s="92">
        <v>431.999581</v>
      </c>
      <c r="E21" s="92">
        <v>51.39302</v>
      </c>
      <c r="F21" s="92"/>
      <c r="G21" s="92">
        <v>345.56</v>
      </c>
    </row>
    <row r="22" ht="20.1" customHeight="1" outlineLevel="1" spans="1:7">
      <c r="A22" s="91" t="s">
        <v>1240</v>
      </c>
      <c r="B22" s="63" t="s">
        <v>1241</v>
      </c>
      <c r="C22" s="92">
        <f t="shared" si="0"/>
        <v>1080.370582</v>
      </c>
      <c r="D22" s="92">
        <v>687.771284</v>
      </c>
      <c r="E22" s="92">
        <v>79.599298</v>
      </c>
      <c r="F22" s="92"/>
      <c r="G22" s="92">
        <v>313</v>
      </c>
    </row>
    <row r="23" ht="20.1" customHeight="1" outlineLevel="1" spans="1:7">
      <c r="A23" s="91" t="s">
        <v>1242</v>
      </c>
      <c r="B23" s="63" t="s">
        <v>1243</v>
      </c>
      <c r="C23" s="92">
        <f t="shared" si="0"/>
        <v>3866.236978</v>
      </c>
      <c r="D23" s="92">
        <v>2434.085754</v>
      </c>
      <c r="E23" s="92">
        <v>279.841224</v>
      </c>
      <c r="F23" s="92"/>
      <c r="G23" s="92">
        <v>1152.31</v>
      </c>
    </row>
    <row r="24" ht="20.1" customHeight="1" outlineLevel="1" spans="1:7">
      <c r="A24" s="91" t="s">
        <v>1244</v>
      </c>
      <c r="B24" s="63" t="s">
        <v>1245</v>
      </c>
      <c r="C24" s="92">
        <f t="shared" si="0"/>
        <v>25077.572214</v>
      </c>
      <c r="D24" s="92">
        <v>14144.127816</v>
      </c>
      <c r="E24" s="92">
        <v>2546.324398</v>
      </c>
      <c r="F24" s="92"/>
      <c r="G24" s="92">
        <v>8387.12</v>
      </c>
    </row>
    <row r="25" ht="20.1" customHeight="1" outlineLevel="1" spans="1:7">
      <c r="A25" s="91" t="s">
        <v>1246</v>
      </c>
      <c r="B25" s="63" t="s">
        <v>1247</v>
      </c>
      <c r="C25" s="92">
        <f t="shared" si="0"/>
        <v>2353.321751</v>
      </c>
      <c r="D25" s="92">
        <v>1757.249445</v>
      </c>
      <c r="E25" s="92">
        <v>253.722306</v>
      </c>
      <c r="F25" s="92"/>
      <c r="G25" s="92">
        <v>342.35</v>
      </c>
    </row>
    <row r="26" ht="20.1" customHeight="1" outlineLevel="1" spans="1:7">
      <c r="A26" s="91" t="s">
        <v>1248</v>
      </c>
      <c r="B26" s="63" t="s">
        <v>1249</v>
      </c>
      <c r="C26" s="92">
        <f t="shared" si="0"/>
        <v>565.60407</v>
      </c>
      <c r="D26" s="92">
        <v>388.156552</v>
      </c>
      <c r="E26" s="92">
        <v>49.947518</v>
      </c>
      <c r="F26" s="92"/>
      <c r="G26" s="92">
        <v>127.5</v>
      </c>
    </row>
    <row r="27" ht="20.1" customHeight="1" outlineLevel="1" spans="1:7">
      <c r="A27" s="91" t="s">
        <v>1250</v>
      </c>
      <c r="B27" s="63" t="s">
        <v>1251</v>
      </c>
      <c r="C27" s="92">
        <f t="shared" si="0"/>
        <v>3279.791463</v>
      </c>
      <c r="D27" s="92">
        <v>2442.14784</v>
      </c>
      <c r="E27" s="92">
        <v>372.543623</v>
      </c>
      <c r="F27" s="92"/>
      <c r="G27" s="92">
        <v>465.1</v>
      </c>
    </row>
    <row r="28" ht="20.1" customHeight="1" outlineLevel="1" spans="1:7">
      <c r="A28" s="91" t="s">
        <v>1252</v>
      </c>
      <c r="B28" s="63" t="s">
        <v>1253</v>
      </c>
      <c r="C28" s="92">
        <f t="shared" si="0"/>
        <v>435.599406</v>
      </c>
      <c r="D28" s="92">
        <v>258.170776</v>
      </c>
      <c r="E28" s="92">
        <v>49.42863</v>
      </c>
      <c r="F28" s="92"/>
      <c r="G28" s="92">
        <v>128</v>
      </c>
    </row>
    <row r="29" ht="20.1" customHeight="1" outlineLevel="1" spans="1:7">
      <c r="A29" s="91" t="s">
        <v>1254</v>
      </c>
      <c r="B29" s="63" t="s">
        <v>1255</v>
      </c>
      <c r="C29" s="92">
        <f t="shared" si="0"/>
        <v>6341.466304</v>
      </c>
      <c r="D29" s="92">
        <v>5426.745334</v>
      </c>
      <c r="E29" s="92">
        <v>622.92097</v>
      </c>
      <c r="F29" s="92"/>
      <c r="G29" s="92">
        <v>291.8</v>
      </c>
    </row>
    <row r="30" ht="20.1" customHeight="1" outlineLevel="1" spans="1:7">
      <c r="A30" s="91" t="s">
        <v>1256</v>
      </c>
      <c r="B30" s="63" t="s">
        <v>1257</v>
      </c>
      <c r="C30" s="92">
        <f t="shared" si="0"/>
        <v>748.366337</v>
      </c>
      <c r="D30" s="92">
        <v>580.818727</v>
      </c>
      <c r="E30" s="92">
        <v>51.04761</v>
      </c>
      <c r="F30" s="92"/>
      <c r="G30" s="92">
        <v>116.5</v>
      </c>
    </row>
    <row r="31" ht="20.1" customHeight="1" outlineLevel="1" spans="1:7">
      <c r="A31" s="91" t="s">
        <v>1258</v>
      </c>
      <c r="B31" s="63" t="s">
        <v>1259</v>
      </c>
      <c r="C31" s="92">
        <f t="shared" si="0"/>
        <v>210.463054</v>
      </c>
      <c r="D31" s="92">
        <v>118.283054</v>
      </c>
      <c r="E31" s="92">
        <v>2.18</v>
      </c>
      <c r="F31" s="92"/>
      <c r="G31" s="92">
        <v>90</v>
      </c>
    </row>
    <row r="32" s="6" customFormat="1" ht="20.1" customHeight="1" spans="1:7">
      <c r="A32" s="93">
        <v>17</v>
      </c>
      <c r="B32" s="16" t="s">
        <v>1261</v>
      </c>
      <c r="C32" s="94">
        <f>SUM(C33:C48)</f>
        <v>10807.958745</v>
      </c>
      <c r="D32" s="94">
        <f>SUM(D33:D48)</f>
        <v>7593.898346</v>
      </c>
      <c r="E32" s="94">
        <f>SUM(E33:E48)</f>
        <v>789.502899</v>
      </c>
      <c r="F32" s="94">
        <f>SUM(F33:F48)</f>
        <v>35</v>
      </c>
      <c r="G32" s="94">
        <f>SUM(G33:G48)</f>
        <v>2389.5575</v>
      </c>
    </row>
    <row r="33" ht="20.1" customHeight="1" outlineLevel="1" spans="1:7">
      <c r="A33" s="91" t="s">
        <v>1262</v>
      </c>
      <c r="B33" s="63" t="s">
        <v>1263</v>
      </c>
      <c r="C33" s="92">
        <f t="shared" ref="C33:C48" si="1">SUM(D33:G33)</f>
        <v>1249.42394</v>
      </c>
      <c r="D33" s="92">
        <v>849.82306</v>
      </c>
      <c r="E33" s="92">
        <v>94.40588</v>
      </c>
      <c r="F33" s="92"/>
      <c r="G33" s="92">
        <v>305.195</v>
      </c>
    </row>
    <row r="34" ht="20.1" customHeight="1" outlineLevel="1" spans="1:7">
      <c r="A34" s="91" t="s">
        <v>1264</v>
      </c>
      <c r="B34" s="63" t="s">
        <v>1265</v>
      </c>
      <c r="C34" s="92">
        <f t="shared" si="1"/>
        <v>852.843104</v>
      </c>
      <c r="D34" s="92">
        <v>502.213526</v>
      </c>
      <c r="E34" s="92">
        <v>42.719578</v>
      </c>
      <c r="F34" s="92"/>
      <c r="G34" s="92">
        <v>307.91</v>
      </c>
    </row>
    <row r="35" ht="20.1" customHeight="1" outlineLevel="1" spans="1:7">
      <c r="A35" s="91" t="s">
        <v>1266</v>
      </c>
      <c r="B35" s="63" t="s">
        <v>1267</v>
      </c>
      <c r="C35" s="92">
        <f t="shared" si="1"/>
        <v>1679.477355</v>
      </c>
      <c r="D35" s="92">
        <v>960.180875</v>
      </c>
      <c r="E35" s="92">
        <v>103.29648</v>
      </c>
      <c r="F35" s="92"/>
      <c r="G35" s="92">
        <v>616</v>
      </c>
    </row>
    <row r="36" ht="20.1" customHeight="1" outlineLevel="1" spans="1:7">
      <c r="A36" s="91" t="s">
        <v>1268</v>
      </c>
      <c r="B36" s="63" t="s">
        <v>1269</v>
      </c>
      <c r="C36" s="92">
        <f t="shared" si="1"/>
        <v>258.327592</v>
      </c>
      <c r="D36" s="92">
        <v>167.690996</v>
      </c>
      <c r="E36" s="92">
        <v>19.136596</v>
      </c>
      <c r="F36" s="92"/>
      <c r="G36" s="92">
        <v>71.5</v>
      </c>
    </row>
    <row r="37" ht="20.1" customHeight="1" outlineLevel="1" spans="1:7">
      <c r="A37" s="91" t="s">
        <v>1270</v>
      </c>
      <c r="B37" s="63" t="s">
        <v>1271</v>
      </c>
      <c r="C37" s="92">
        <f t="shared" si="1"/>
        <v>421.00855</v>
      </c>
      <c r="D37" s="92">
        <v>326.798662</v>
      </c>
      <c r="E37" s="92">
        <v>33.209888</v>
      </c>
      <c r="F37" s="92"/>
      <c r="G37" s="92">
        <v>61</v>
      </c>
    </row>
    <row r="38" ht="20.1" customHeight="1" outlineLevel="1" spans="1:7">
      <c r="A38" s="91" t="s">
        <v>1272</v>
      </c>
      <c r="B38" s="63" t="s">
        <v>1273</v>
      </c>
      <c r="C38" s="92">
        <f t="shared" si="1"/>
        <v>253.130542</v>
      </c>
      <c r="D38" s="92">
        <v>171.604413</v>
      </c>
      <c r="E38" s="92">
        <v>20.171329</v>
      </c>
      <c r="F38" s="92"/>
      <c r="G38" s="92">
        <v>61.3548</v>
      </c>
    </row>
    <row r="39" ht="20.1" customHeight="1" outlineLevel="1" spans="1:7">
      <c r="A39" s="91" t="s">
        <v>1274</v>
      </c>
      <c r="B39" s="63" t="s">
        <v>1275</v>
      </c>
      <c r="C39" s="92">
        <f t="shared" si="1"/>
        <v>61.530838</v>
      </c>
      <c r="D39" s="92">
        <v>45.719598</v>
      </c>
      <c r="E39" s="92">
        <v>5.91124</v>
      </c>
      <c r="F39" s="92"/>
      <c r="G39" s="92">
        <v>9.9</v>
      </c>
    </row>
    <row r="40" ht="20.1" customHeight="1" outlineLevel="1" spans="1:7">
      <c r="A40" s="91" t="s">
        <v>1276</v>
      </c>
      <c r="B40" s="63" t="s">
        <v>1277</v>
      </c>
      <c r="C40" s="92">
        <f t="shared" si="1"/>
        <v>712.510404</v>
      </c>
      <c r="D40" s="92">
        <v>626.638703</v>
      </c>
      <c r="E40" s="92">
        <v>57.371701</v>
      </c>
      <c r="F40" s="92"/>
      <c r="G40" s="92">
        <v>28.5</v>
      </c>
    </row>
    <row r="41" ht="20.1" customHeight="1" outlineLevel="1" spans="1:7">
      <c r="A41" s="91" t="s">
        <v>1278</v>
      </c>
      <c r="B41" s="63" t="s">
        <v>1279</v>
      </c>
      <c r="C41" s="92">
        <f t="shared" si="1"/>
        <v>586.908291</v>
      </c>
      <c r="D41" s="92">
        <v>510.180647</v>
      </c>
      <c r="E41" s="92">
        <v>50.727644</v>
      </c>
      <c r="F41" s="92"/>
      <c r="G41" s="92">
        <v>26</v>
      </c>
    </row>
    <row r="42" ht="20.1" customHeight="1" outlineLevel="1" spans="1:7">
      <c r="A42" s="91" t="s">
        <v>1280</v>
      </c>
      <c r="B42" s="63" t="s">
        <v>1281</v>
      </c>
      <c r="C42" s="92">
        <f t="shared" si="1"/>
        <v>386.497663</v>
      </c>
      <c r="D42" s="92">
        <v>193.399586</v>
      </c>
      <c r="E42" s="92">
        <v>22.098077</v>
      </c>
      <c r="F42" s="92"/>
      <c r="G42" s="92">
        <v>171</v>
      </c>
    </row>
    <row r="43" ht="20.1" customHeight="1" outlineLevel="1" spans="1:7">
      <c r="A43" s="91" t="s">
        <v>1282</v>
      </c>
      <c r="B43" s="63" t="s">
        <v>1283</v>
      </c>
      <c r="C43" s="92">
        <f t="shared" si="1"/>
        <v>478.896683</v>
      </c>
      <c r="D43" s="92">
        <v>349.153923</v>
      </c>
      <c r="E43" s="92">
        <v>42.74276</v>
      </c>
      <c r="F43" s="92"/>
      <c r="G43" s="92">
        <v>87</v>
      </c>
    </row>
    <row r="44" ht="20.1" customHeight="1" outlineLevel="1" spans="1:7">
      <c r="A44" s="91" t="s">
        <v>1284</v>
      </c>
      <c r="B44" s="63" t="s">
        <v>1285</v>
      </c>
      <c r="C44" s="92">
        <f t="shared" si="1"/>
        <v>2156.613293</v>
      </c>
      <c r="D44" s="92">
        <v>1625.439941</v>
      </c>
      <c r="E44" s="92">
        <v>168.285652</v>
      </c>
      <c r="F44" s="92"/>
      <c r="G44" s="92">
        <v>362.8877</v>
      </c>
    </row>
    <row r="45" ht="20.1" customHeight="1" outlineLevel="1" spans="1:7">
      <c r="A45" s="91" t="s">
        <v>1286</v>
      </c>
      <c r="B45" s="63" t="s">
        <v>1287</v>
      </c>
      <c r="C45" s="92">
        <f t="shared" si="1"/>
        <v>969.276036</v>
      </c>
      <c r="D45" s="92">
        <v>799.624452</v>
      </c>
      <c r="E45" s="92">
        <v>63.651584</v>
      </c>
      <c r="F45" s="92"/>
      <c r="G45" s="92">
        <v>106</v>
      </c>
    </row>
    <row r="46" ht="20.1" customHeight="1" outlineLevel="1" spans="1:7">
      <c r="A46" s="91" t="s">
        <v>1288</v>
      </c>
      <c r="B46" s="63" t="s">
        <v>1289</v>
      </c>
      <c r="C46" s="92">
        <f t="shared" si="1"/>
        <v>146.631707</v>
      </c>
      <c r="D46" s="92">
        <v>109.603387</v>
      </c>
      <c r="E46" s="92">
        <v>12.02832</v>
      </c>
      <c r="F46" s="92"/>
      <c r="G46" s="92">
        <v>25</v>
      </c>
    </row>
    <row r="47" ht="20.1" customHeight="1" outlineLevel="1" spans="1:7">
      <c r="A47" s="91" t="s">
        <v>1290</v>
      </c>
      <c r="B47" s="63" t="s">
        <v>1291</v>
      </c>
      <c r="C47" s="92">
        <f t="shared" si="1"/>
        <v>257.839446</v>
      </c>
      <c r="D47" s="92">
        <v>189.927658</v>
      </c>
      <c r="E47" s="92">
        <v>30.911788</v>
      </c>
      <c r="F47" s="92">
        <v>35</v>
      </c>
      <c r="G47" s="92">
        <v>2</v>
      </c>
    </row>
    <row r="48" ht="20.1" customHeight="1" outlineLevel="1" spans="1:7">
      <c r="A48" s="91" t="s">
        <v>1292</v>
      </c>
      <c r="B48" s="63" t="s">
        <v>1293</v>
      </c>
      <c r="C48" s="92">
        <f t="shared" si="1"/>
        <v>337.043301</v>
      </c>
      <c r="D48" s="92">
        <v>165.898919</v>
      </c>
      <c r="E48" s="92">
        <v>22.834382</v>
      </c>
      <c r="F48" s="92"/>
      <c r="G48" s="92">
        <v>148.31</v>
      </c>
    </row>
    <row r="49" s="6" customFormat="1" ht="20.1" customHeight="1" spans="1:7">
      <c r="A49" s="93">
        <v>16</v>
      </c>
      <c r="B49" s="16" t="s">
        <v>1295</v>
      </c>
      <c r="C49" s="94">
        <f>SUM(C50:C84)</f>
        <v>41403.033776</v>
      </c>
      <c r="D49" s="94">
        <f>SUM(D50:D84)</f>
        <v>18537.013337</v>
      </c>
      <c r="E49" s="94">
        <f>SUM(E50:E84)</f>
        <v>1003.481529</v>
      </c>
      <c r="F49" s="94">
        <f>SUM(F50:F84)</f>
        <v>0</v>
      </c>
      <c r="G49" s="94">
        <f>SUM(G50:G84)</f>
        <v>21862.53891</v>
      </c>
    </row>
    <row r="50" ht="20.1" customHeight="1" outlineLevel="1" spans="1:7">
      <c r="A50" s="91" t="s">
        <v>1296</v>
      </c>
      <c r="B50" s="63" t="s">
        <v>1297</v>
      </c>
      <c r="C50" s="92">
        <f t="shared" ref="C50:C84" si="2">SUM(D50:G50)</f>
        <v>8440.915244</v>
      </c>
      <c r="D50" s="92">
        <v>856.843263</v>
      </c>
      <c r="E50" s="92">
        <v>89.169981</v>
      </c>
      <c r="F50" s="92"/>
      <c r="G50" s="92">
        <v>7494.902</v>
      </c>
    </row>
    <row r="51" ht="20.1" customHeight="1" outlineLevel="1" spans="1:7">
      <c r="A51" s="91" t="s">
        <v>1298</v>
      </c>
      <c r="B51" s="63" t="s">
        <v>1299</v>
      </c>
      <c r="C51" s="92">
        <f t="shared" si="2"/>
        <v>203.51938</v>
      </c>
      <c r="D51" s="92">
        <v>149.3651</v>
      </c>
      <c r="E51" s="92">
        <v>16.15428</v>
      </c>
      <c r="F51" s="92"/>
      <c r="G51" s="92">
        <v>38</v>
      </c>
    </row>
    <row r="52" ht="20.1" customHeight="1" outlineLevel="1" spans="1:7">
      <c r="A52" s="91" t="s">
        <v>1300</v>
      </c>
      <c r="B52" s="63" t="s">
        <v>1301</v>
      </c>
      <c r="C52" s="92">
        <f t="shared" si="2"/>
        <v>1550.449529</v>
      </c>
      <c r="D52" s="92">
        <v>279.670145</v>
      </c>
      <c r="E52" s="92">
        <v>27.940992</v>
      </c>
      <c r="F52" s="92"/>
      <c r="G52" s="92">
        <v>1242.838392</v>
      </c>
    </row>
    <row r="53" ht="20.1" customHeight="1" outlineLevel="1" spans="1:7">
      <c r="A53" s="91" t="s">
        <v>1302</v>
      </c>
      <c r="B53" s="63" t="s">
        <v>1303</v>
      </c>
      <c r="C53" s="92">
        <f t="shared" si="2"/>
        <v>360.949246</v>
      </c>
      <c r="D53" s="92">
        <v>155.173217</v>
      </c>
      <c r="E53" s="92">
        <v>18.218202</v>
      </c>
      <c r="F53" s="92"/>
      <c r="G53" s="92">
        <v>187.557827</v>
      </c>
    </row>
    <row r="54" ht="20.1" customHeight="1" outlineLevel="1" spans="1:7">
      <c r="A54" s="91" t="s">
        <v>1304</v>
      </c>
      <c r="B54" s="63" t="s">
        <v>1305</v>
      </c>
      <c r="C54" s="92">
        <f t="shared" si="2"/>
        <v>118.655703</v>
      </c>
      <c r="D54" s="92">
        <v>66.629215</v>
      </c>
      <c r="E54" s="92">
        <v>12.026488</v>
      </c>
      <c r="F54" s="92"/>
      <c r="G54" s="92">
        <v>40</v>
      </c>
    </row>
    <row r="55" ht="20.1" customHeight="1" outlineLevel="1" spans="1:7">
      <c r="A55" s="91" t="s">
        <v>1306</v>
      </c>
      <c r="B55" s="63" t="s">
        <v>1307</v>
      </c>
      <c r="C55" s="92">
        <f t="shared" si="2"/>
        <v>1464.784506</v>
      </c>
      <c r="D55" s="92">
        <v>329.93377</v>
      </c>
      <c r="E55" s="92">
        <v>35.100136</v>
      </c>
      <c r="F55" s="92"/>
      <c r="G55" s="92">
        <v>1099.7506</v>
      </c>
    </row>
    <row r="56" ht="20.1" customHeight="1" outlineLevel="1" spans="1:7">
      <c r="A56" s="91" t="s">
        <v>1308</v>
      </c>
      <c r="B56" s="63" t="s">
        <v>1309</v>
      </c>
      <c r="C56" s="92">
        <f t="shared" si="2"/>
        <v>2772.975278</v>
      </c>
      <c r="D56" s="92">
        <v>982.913047</v>
      </c>
      <c r="E56" s="92">
        <v>112.062231</v>
      </c>
      <c r="F56" s="92"/>
      <c r="G56" s="92">
        <v>1678</v>
      </c>
    </row>
    <row r="57" ht="20.1" customHeight="1" outlineLevel="1" spans="1:7">
      <c r="A57" s="91" t="s">
        <v>1310</v>
      </c>
      <c r="B57" s="63" t="s">
        <v>1311</v>
      </c>
      <c r="C57" s="92">
        <f t="shared" si="2"/>
        <v>1391.146975</v>
      </c>
      <c r="D57" s="92">
        <v>1101.170816</v>
      </c>
      <c r="E57" s="92">
        <v>98.676068</v>
      </c>
      <c r="F57" s="92"/>
      <c r="G57" s="92">
        <v>191.300091</v>
      </c>
    </row>
    <row r="58" ht="20.1" customHeight="1" outlineLevel="1" spans="1:7">
      <c r="A58" s="91" t="s">
        <v>1312</v>
      </c>
      <c r="B58" s="63" t="s">
        <v>1313</v>
      </c>
      <c r="C58" s="92">
        <f t="shared" si="2"/>
        <v>2691.306406</v>
      </c>
      <c r="D58" s="92">
        <v>585.558953</v>
      </c>
      <c r="E58" s="92">
        <v>42.747453</v>
      </c>
      <c r="F58" s="92"/>
      <c r="G58" s="92">
        <v>2063</v>
      </c>
    </row>
    <row r="59" ht="20.1" customHeight="1" outlineLevel="1" spans="1:7">
      <c r="A59" s="91" t="s">
        <v>1314</v>
      </c>
      <c r="B59" s="63" t="s">
        <v>1315</v>
      </c>
      <c r="C59" s="92">
        <f t="shared" si="2"/>
        <v>775.315556</v>
      </c>
      <c r="D59" s="92">
        <v>656.557356</v>
      </c>
      <c r="E59" s="92">
        <v>65.7582</v>
      </c>
      <c r="F59" s="92"/>
      <c r="G59" s="92">
        <v>53</v>
      </c>
    </row>
    <row r="60" ht="20.1" customHeight="1" outlineLevel="1" spans="1:7">
      <c r="A60" s="91" t="s">
        <v>1316</v>
      </c>
      <c r="B60" s="63" t="s">
        <v>1317</v>
      </c>
      <c r="C60" s="92">
        <f t="shared" si="2"/>
        <v>618.264117</v>
      </c>
      <c r="D60" s="92">
        <v>251.968933</v>
      </c>
      <c r="E60" s="92">
        <v>20.295184</v>
      </c>
      <c r="F60" s="92"/>
      <c r="G60" s="92">
        <v>346</v>
      </c>
    </row>
    <row r="61" ht="20.1" customHeight="1" outlineLevel="1" spans="1:7">
      <c r="A61" s="91" t="s">
        <v>1318</v>
      </c>
      <c r="B61" s="63" t="s">
        <v>1319</v>
      </c>
      <c r="C61" s="92">
        <f t="shared" si="2"/>
        <v>1598.835571</v>
      </c>
      <c r="D61" s="92">
        <v>1173.988499</v>
      </c>
      <c r="E61" s="92">
        <v>117.847072</v>
      </c>
      <c r="F61" s="92"/>
      <c r="G61" s="92">
        <v>307</v>
      </c>
    </row>
    <row r="62" ht="20.1" customHeight="1" outlineLevel="1" spans="1:7">
      <c r="A62" s="91" t="s">
        <v>1320</v>
      </c>
      <c r="B62" s="63" t="s">
        <v>1321</v>
      </c>
      <c r="C62" s="92">
        <f t="shared" si="2"/>
        <v>768.218851</v>
      </c>
      <c r="D62" s="92">
        <v>662.668805</v>
      </c>
      <c r="E62" s="92">
        <v>71.350046</v>
      </c>
      <c r="F62" s="92"/>
      <c r="G62" s="92">
        <v>34.2</v>
      </c>
    </row>
    <row r="63" ht="20.1" customHeight="1" outlineLevel="1" spans="1:7">
      <c r="A63" s="91" t="s">
        <v>1322</v>
      </c>
      <c r="B63" s="63" t="s">
        <v>1323</v>
      </c>
      <c r="C63" s="92">
        <f t="shared" si="2"/>
        <v>1783.8</v>
      </c>
      <c r="D63" s="92">
        <v>670.8</v>
      </c>
      <c r="E63" s="92"/>
      <c r="F63" s="92"/>
      <c r="G63" s="92">
        <v>1113</v>
      </c>
    </row>
    <row r="64" ht="20.1" customHeight="1" outlineLevel="1" spans="1:7">
      <c r="A64" s="91" t="s">
        <v>1324</v>
      </c>
      <c r="B64" s="63" t="s">
        <v>1325</v>
      </c>
      <c r="C64" s="92">
        <f t="shared" si="2"/>
        <v>1219.112755</v>
      </c>
      <c r="D64" s="92">
        <v>1040.721107</v>
      </c>
      <c r="E64" s="92">
        <v>84.171648</v>
      </c>
      <c r="F64" s="92"/>
      <c r="G64" s="92">
        <v>94.22</v>
      </c>
    </row>
    <row r="65" ht="20.1" customHeight="1" outlineLevel="1" spans="1:7">
      <c r="A65" s="91" t="s">
        <v>1326</v>
      </c>
      <c r="B65" s="63" t="s">
        <v>1327</v>
      </c>
      <c r="C65" s="92">
        <f t="shared" si="2"/>
        <v>746.755113</v>
      </c>
      <c r="D65" s="92">
        <v>118.167709</v>
      </c>
      <c r="E65" s="92">
        <v>8.387404</v>
      </c>
      <c r="F65" s="92"/>
      <c r="G65" s="92">
        <v>620.2</v>
      </c>
    </row>
    <row r="66" ht="20.1" customHeight="1" outlineLevel="1" spans="1:7">
      <c r="A66" s="91" t="s">
        <v>1328</v>
      </c>
      <c r="B66" s="63" t="s">
        <v>1329</v>
      </c>
      <c r="C66" s="92">
        <f t="shared" si="2"/>
        <v>960.5425</v>
      </c>
      <c r="D66" s="92">
        <v>833.766862</v>
      </c>
      <c r="E66" s="92">
        <v>88.775638</v>
      </c>
      <c r="F66" s="92"/>
      <c r="G66" s="92">
        <v>38</v>
      </c>
    </row>
    <row r="67" ht="20.1" customHeight="1" outlineLevel="1" spans="1:7">
      <c r="A67" s="91" t="s">
        <v>1330</v>
      </c>
      <c r="B67" s="63" t="s">
        <v>1331</v>
      </c>
      <c r="C67" s="92">
        <f t="shared" si="2"/>
        <v>1043.018842</v>
      </c>
      <c r="D67" s="92">
        <v>368.957914</v>
      </c>
      <c r="E67" s="92">
        <v>40.060928</v>
      </c>
      <c r="F67" s="92"/>
      <c r="G67" s="92">
        <v>634</v>
      </c>
    </row>
    <row r="68" ht="20.1" customHeight="1" outlineLevel="1" spans="1:7">
      <c r="A68" s="91" t="s">
        <v>1332</v>
      </c>
      <c r="B68" s="63" t="s">
        <v>1333</v>
      </c>
      <c r="C68" s="92">
        <f t="shared" si="2"/>
        <v>3100</v>
      </c>
      <c r="D68" s="92">
        <v>1407.08</v>
      </c>
      <c r="E68" s="92">
        <v>0.6</v>
      </c>
      <c r="F68" s="92"/>
      <c r="G68" s="92">
        <v>1692.32</v>
      </c>
    </row>
    <row r="69" ht="20.1" customHeight="1" outlineLevel="1" spans="1:7">
      <c r="A69" s="91" t="s">
        <v>1334</v>
      </c>
      <c r="B69" s="63" t="s">
        <v>1335</v>
      </c>
      <c r="C69" s="92">
        <f t="shared" si="2"/>
        <v>579.67025</v>
      </c>
      <c r="D69" s="92">
        <v>579.67025</v>
      </c>
      <c r="E69" s="92"/>
      <c r="F69" s="92"/>
      <c r="G69" s="92"/>
    </row>
    <row r="70" ht="20.1" customHeight="1" outlineLevel="1" spans="1:7">
      <c r="A70" s="91" t="s">
        <v>1336</v>
      </c>
      <c r="B70" s="63" t="s">
        <v>1337</v>
      </c>
      <c r="C70" s="92">
        <f t="shared" si="2"/>
        <v>363.47</v>
      </c>
      <c r="D70" s="92">
        <v>363.47</v>
      </c>
      <c r="E70" s="92"/>
      <c r="F70" s="92"/>
      <c r="G70" s="92"/>
    </row>
    <row r="71" ht="20.1" customHeight="1" outlineLevel="1" spans="1:7">
      <c r="A71" s="91" t="s">
        <v>1338</v>
      </c>
      <c r="B71" s="63" t="s">
        <v>1339</v>
      </c>
      <c r="C71" s="92">
        <f t="shared" si="2"/>
        <v>635.320586</v>
      </c>
      <c r="D71" s="92">
        <v>635.320586</v>
      </c>
      <c r="E71" s="92"/>
      <c r="F71" s="92"/>
      <c r="G71" s="92"/>
    </row>
    <row r="72" ht="20.1" customHeight="1" outlineLevel="1" spans="1:7">
      <c r="A72" s="91" t="s">
        <v>1340</v>
      </c>
      <c r="B72" s="63" t="s">
        <v>1341</v>
      </c>
      <c r="C72" s="92">
        <f t="shared" si="2"/>
        <v>563.827347</v>
      </c>
      <c r="D72" s="92">
        <v>563.827347</v>
      </c>
      <c r="E72" s="92"/>
      <c r="F72" s="92"/>
      <c r="G72" s="92"/>
    </row>
    <row r="73" ht="20.1" customHeight="1" outlineLevel="1" spans="1:7">
      <c r="A73" s="91" t="s">
        <v>1342</v>
      </c>
      <c r="B73" s="63" t="s">
        <v>1343</v>
      </c>
      <c r="C73" s="92">
        <f t="shared" si="2"/>
        <v>369.49959</v>
      </c>
      <c r="D73" s="92">
        <v>369.49959</v>
      </c>
      <c r="E73" s="92"/>
      <c r="F73" s="92"/>
      <c r="G73" s="92"/>
    </row>
    <row r="74" ht="20.1" customHeight="1" outlineLevel="1" spans="1:7">
      <c r="A74" s="91" t="s">
        <v>1344</v>
      </c>
      <c r="B74" s="63" t="s">
        <v>1345</v>
      </c>
      <c r="C74" s="92">
        <f t="shared" si="2"/>
        <v>417.166472</v>
      </c>
      <c r="D74" s="92">
        <v>417.166472</v>
      </c>
      <c r="E74" s="92"/>
      <c r="F74" s="92"/>
      <c r="G74" s="92"/>
    </row>
    <row r="75" ht="20.1" customHeight="1" outlineLevel="1" spans="1:7">
      <c r="A75" s="91" t="s">
        <v>1346</v>
      </c>
      <c r="B75" s="63" t="s">
        <v>1347</v>
      </c>
      <c r="C75" s="92">
        <f t="shared" si="2"/>
        <v>350.880669</v>
      </c>
      <c r="D75" s="92">
        <v>350.880669</v>
      </c>
      <c r="E75" s="92"/>
      <c r="F75" s="92"/>
      <c r="G75" s="92"/>
    </row>
    <row r="76" ht="20.1" customHeight="1" outlineLevel="1" spans="1:7">
      <c r="A76" s="91" t="s">
        <v>1348</v>
      </c>
      <c r="B76" s="63" t="s">
        <v>1349</v>
      </c>
      <c r="C76" s="92">
        <f t="shared" si="2"/>
        <v>316.01992</v>
      </c>
      <c r="D76" s="92">
        <v>316.01992</v>
      </c>
      <c r="E76" s="92"/>
      <c r="F76" s="92"/>
      <c r="G76" s="92"/>
    </row>
    <row r="77" ht="20.1" customHeight="1" outlineLevel="1" spans="1:7">
      <c r="A77" s="91" t="s">
        <v>1350</v>
      </c>
      <c r="B77" s="63" t="s">
        <v>1351</v>
      </c>
      <c r="C77" s="92">
        <f t="shared" si="2"/>
        <v>1230.591014</v>
      </c>
      <c r="D77" s="92">
        <v>1230.421014</v>
      </c>
      <c r="E77" s="92">
        <v>0.17</v>
      </c>
      <c r="F77" s="92"/>
      <c r="G77" s="92"/>
    </row>
    <row r="78" ht="20.1" customHeight="1" outlineLevel="1" spans="1:7">
      <c r="A78" s="91" t="s">
        <v>1352</v>
      </c>
      <c r="B78" s="63" t="s">
        <v>1353</v>
      </c>
      <c r="C78" s="92">
        <f t="shared" si="2"/>
        <v>344.792157</v>
      </c>
      <c r="D78" s="92">
        <v>344.792157</v>
      </c>
      <c r="E78" s="92"/>
      <c r="F78" s="92"/>
      <c r="G78" s="92"/>
    </row>
    <row r="79" ht="20.1" customHeight="1" outlineLevel="1" spans="1:7">
      <c r="A79" s="91" t="s">
        <v>1354</v>
      </c>
      <c r="B79" s="63" t="s">
        <v>1355</v>
      </c>
      <c r="C79" s="92">
        <f t="shared" si="2"/>
        <v>437.292382</v>
      </c>
      <c r="D79" s="92">
        <v>437.292382</v>
      </c>
      <c r="E79" s="92"/>
      <c r="F79" s="92"/>
      <c r="G79" s="92"/>
    </row>
    <row r="80" ht="20.1" customHeight="1" outlineLevel="1" spans="1:7">
      <c r="A80" s="91" t="s">
        <v>1356</v>
      </c>
      <c r="B80" s="63" t="s">
        <v>1357</v>
      </c>
      <c r="C80" s="92">
        <f t="shared" si="2"/>
        <v>522.255299</v>
      </c>
      <c r="D80" s="92">
        <v>522.255299</v>
      </c>
      <c r="E80" s="92"/>
      <c r="F80" s="92"/>
      <c r="G80" s="92"/>
    </row>
    <row r="81" ht="20.1" customHeight="1" outlineLevel="1" spans="1:7">
      <c r="A81" s="91" t="s">
        <v>1358</v>
      </c>
      <c r="B81" s="63" t="s">
        <v>1359</v>
      </c>
      <c r="C81" s="92">
        <f t="shared" si="2"/>
        <v>351.819286</v>
      </c>
      <c r="D81" s="92">
        <v>351.819286</v>
      </c>
      <c r="E81" s="92"/>
      <c r="F81" s="92"/>
      <c r="G81" s="92"/>
    </row>
    <row r="82" ht="20.1" customHeight="1" outlineLevel="1" spans="1:7">
      <c r="A82" s="91" t="s">
        <v>1360</v>
      </c>
      <c r="B82" s="63" t="s">
        <v>1361</v>
      </c>
      <c r="C82" s="92">
        <f t="shared" si="2"/>
        <v>30.792369</v>
      </c>
      <c r="D82" s="92">
        <v>30.792369</v>
      </c>
      <c r="E82" s="92"/>
      <c r="F82" s="92"/>
      <c r="G82" s="92"/>
    </row>
    <row r="83" ht="20.1" customHeight="1" outlineLevel="1" spans="1:7">
      <c r="A83" s="91" t="s">
        <v>1362</v>
      </c>
      <c r="B83" s="63" t="s">
        <v>1363</v>
      </c>
      <c r="C83" s="92">
        <f t="shared" si="2"/>
        <v>3184.310579</v>
      </c>
      <c r="D83" s="92">
        <v>277.413161</v>
      </c>
      <c r="E83" s="92">
        <v>36.647418</v>
      </c>
      <c r="F83" s="92"/>
      <c r="G83" s="92">
        <v>2870.25</v>
      </c>
    </row>
    <row r="84" ht="20.1" customHeight="1" outlineLevel="1" spans="1:7">
      <c r="A84" s="91" t="s">
        <v>1364</v>
      </c>
      <c r="B84" s="63" t="s">
        <v>1365</v>
      </c>
      <c r="C84" s="92">
        <f t="shared" si="2"/>
        <v>96.760284</v>
      </c>
      <c r="D84" s="92">
        <v>54.438124</v>
      </c>
      <c r="E84" s="92">
        <v>17.32216</v>
      </c>
      <c r="F84" s="92"/>
      <c r="G84" s="92">
        <v>25</v>
      </c>
    </row>
    <row r="85" s="6" customFormat="1" ht="20.1" customHeight="1" spans="1:7">
      <c r="A85" s="93">
        <v>13</v>
      </c>
      <c r="B85" s="16" t="s">
        <v>1367</v>
      </c>
      <c r="C85" s="94">
        <f>SUM(C86:C106)</f>
        <v>32875.743669</v>
      </c>
      <c r="D85" s="94">
        <f>SUM(D86:D106)</f>
        <v>14968.835569</v>
      </c>
      <c r="E85" s="94">
        <f>SUM(E86:E106)</f>
        <v>1538.0146</v>
      </c>
      <c r="F85" s="94">
        <f>SUM(F86:F106)</f>
        <v>145.3</v>
      </c>
      <c r="G85" s="94">
        <f>SUM(G86:G106)</f>
        <v>16223.5935</v>
      </c>
    </row>
    <row r="86" ht="20.1" customHeight="1" outlineLevel="1" spans="1:7">
      <c r="A86" s="91" t="s">
        <v>1368</v>
      </c>
      <c r="B86" s="63" t="s">
        <v>1369</v>
      </c>
      <c r="C86" s="92">
        <f t="shared" ref="C86:C106" si="3">SUM(D86:G86)</f>
        <v>2120.716062</v>
      </c>
      <c r="D86" s="92">
        <v>1366.76525</v>
      </c>
      <c r="E86" s="92">
        <v>129.550812</v>
      </c>
      <c r="F86" s="92"/>
      <c r="G86" s="92">
        <v>624.4</v>
      </c>
    </row>
    <row r="87" ht="20.1" customHeight="1" outlineLevel="1" spans="1:7">
      <c r="A87" s="91" t="s">
        <v>1370</v>
      </c>
      <c r="B87" s="63" t="s">
        <v>1371</v>
      </c>
      <c r="C87" s="92">
        <f t="shared" si="3"/>
        <v>4464.058467</v>
      </c>
      <c r="D87" s="92">
        <v>3362.087631</v>
      </c>
      <c r="E87" s="92">
        <v>346.430836</v>
      </c>
      <c r="F87" s="92">
        <v>62.55</v>
      </c>
      <c r="G87" s="92">
        <v>692.99</v>
      </c>
    </row>
    <row r="88" ht="20.1" customHeight="1" outlineLevel="1" spans="1:7">
      <c r="A88" s="91" t="s">
        <v>1372</v>
      </c>
      <c r="B88" s="63" t="s">
        <v>1373</v>
      </c>
      <c r="C88" s="92">
        <f t="shared" si="3"/>
        <v>502.660028</v>
      </c>
      <c r="D88" s="92">
        <v>250.398665</v>
      </c>
      <c r="E88" s="92">
        <v>20.321363</v>
      </c>
      <c r="F88" s="92"/>
      <c r="G88" s="92">
        <v>231.94</v>
      </c>
    </row>
    <row r="89" ht="20.1" customHeight="1" outlineLevel="1" spans="1:7">
      <c r="A89" s="91" t="s">
        <v>1374</v>
      </c>
      <c r="B89" s="63" t="s">
        <v>1375</v>
      </c>
      <c r="C89" s="92">
        <f t="shared" si="3"/>
        <v>229.08</v>
      </c>
      <c r="D89" s="92">
        <v>148.77</v>
      </c>
      <c r="E89" s="92">
        <v>9.31</v>
      </c>
      <c r="F89" s="92"/>
      <c r="G89" s="92">
        <v>71</v>
      </c>
    </row>
    <row r="90" ht="20.1" customHeight="1" outlineLevel="1" spans="1:7">
      <c r="A90" s="91" t="s">
        <v>1376</v>
      </c>
      <c r="B90" s="63" t="s">
        <v>1377</v>
      </c>
      <c r="C90" s="92">
        <f t="shared" si="3"/>
        <v>8671.964995</v>
      </c>
      <c r="D90" s="92">
        <v>510.343814</v>
      </c>
      <c r="E90" s="92">
        <v>54.977681</v>
      </c>
      <c r="F90" s="92"/>
      <c r="G90" s="92">
        <v>8106.6435</v>
      </c>
    </row>
    <row r="91" ht="20.1" customHeight="1" outlineLevel="1" spans="1:7">
      <c r="A91" s="91" t="s">
        <v>1378</v>
      </c>
      <c r="B91" s="63" t="s">
        <v>1379</v>
      </c>
      <c r="C91" s="92">
        <f t="shared" si="3"/>
        <v>1044.340821</v>
      </c>
      <c r="D91" s="92">
        <v>300.703997</v>
      </c>
      <c r="E91" s="92">
        <v>26.226824</v>
      </c>
      <c r="F91" s="92"/>
      <c r="G91" s="92">
        <v>717.41</v>
      </c>
    </row>
    <row r="92" ht="20.1" customHeight="1" outlineLevel="1" spans="1:7">
      <c r="A92" s="91" t="s">
        <v>1380</v>
      </c>
      <c r="B92" s="63" t="s">
        <v>1381</v>
      </c>
      <c r="C92" s="92">
        <f t="shared" si="3"/>
        <v>750.98</v>
      </c>
      <c r="D92" s="92">
        <v>26.66</v>
      </c>
      <c r="E92" s="92">
        <v>7.22</v>
      </c>
      <c r="F92" s="92"/>
      <c r="G92" s="92">
        <v>717.1</v>
      </c>
    </row>
    <row r="93" ht="20.1" customHeight="1" outlineLevel="1" spans="1:7">
      <c r="A93" s="91" t="s">
        <v>1382</v>
      </c>
      <c r="B93" s="63" t="s">
        <v>1383</v>
      </c>
      <c r="C93" s="92">
        <f t="shared" si="3"/>
        <v>104.395536</v>
      </c>
      <c r="D93" s="92">
        <v>76.294656</v>
      </c>
      <c r="E93" s="92">
        <v>8.10088</v>
      </c>
      <c r="F93" s="92"/>
      <c r="G93" s="92">
        <v>20</v>
      </c>
    </row>
    <row r="94" ht="20.1" customHeight="1" outlineLevel="1" spans="1:7">
      <c r="A94" s="91" t="s">
        <v>1384</v>
      </c>
      <c r="B94" s="63" t="s">
        <v>1385</v>
      </c>
      <c r="C94" s="92">
        <f t="shared" si="3"/>
        <v>1291.024423</v>
      </c>
      <c r="D94" s="92">
        <v>674.197661</v>
      </c>
      <c r="E94" s="92">
        <v>69.326762</v>
      </c>
      <c r="F94" s="92"/>
      <c r="G94" s="92">
        <v>547.5</v>
      </c>
    </row>
    <row r="95" ht="20.1" customHeight="1" outlineLevel="1" spans="1:7">
      <c r="A95" s="91" t="s">
        <v>1386</v>
      </c>
      <c r="B95" s="63" t="s">
        <v>1387</v>
      </c>
      <c r="C95" s="92">
        <f t="shared" si="3"/>
        <v>1180.562606</v>
      </c>
      <c r="D95" s="92">
        <v>344.469614</v>
      </c>
      <c r="E95" s="92">
        <v>40.732992</v>
      </c>
      <c r="F95" s="92"/>
      <c r="G95" s="92">
        <v>795.36</v>
      </c>
    </row>
    <row r="96" ht="20.1" customHeight="1" outlineLevel="1" spans="1:7">
      <c r="A96" s="91" t="s">
        <v>1388</v>
      </c>
      <c r="B96" s="63" t="s">
        <v>1389</v>
      </c>
      <c r="C96" s="92">
        <f t="shared" si="3"/>
        <v>761.851151</v>
      </c>
      <c r="D96" s="92">
        <v>574.311664</v>
      </c>
      <c r="E96" s="92">
        <v>55.829487</v>
      </c>
      <c r="F96" s="92"/>
      <c r="G96" s="92">
        <v>131.71</v>
      </c>
    </row>
    <row r="97" ht="20.1" customHeight="1" outlineLevel="1" spans="1:7">
      <c r="A97" s="91" t="s">
        <v>1390</v>
      </c>
      <c r="B97" s="63" t="s">
        <v>1391</v>
      </c>
      <c r="C97" s="92">
        <f t="shared" si="3"/>
        <v>2395.511135</v>
      </c>
      <c r="D97" s="92">
        <v>2002.628529</v>
      </c>
      <c r="E97" s="92">
        <v>169.882606</v>
      </c>
      <c r="F97" s="92"/>
      <c r="G97" s="92">
        <v>223</v>
      </c>
    </row>
    <row r="98" ht="20.1" customHeight="1" outlineLevel="1" spans="1:7">
      <c r="A98" s="91" t="s">
        <v>1392</v>
      </c>
      <c r="B98" s="63" t="s">
        <v>1393</v>
      </c>
      <c r="C98" s="92">
        <f t="shared" si="3"/>
        <v>359.012077</v>
      </c>
      <c r="D98" s="92">
        <v>331.463845</v>
      </c>
      <c r="E98" s="92">
        <v>23.548232</v>
      </c>
      <c r="F98" s="92"/>
      <c r="G98" s="92">
        <v>4</v>
      </c>
    </row>
    <row r="99" ht="20.1" customHeight="1" outlineLevel="1" spans="1:7">
      <c r="A99" s="91" t="s">
        <v>1394</v>
      </c>
      <c r="B99" s="63" t="s">
        <v>1395</v>
      </c>
      <c r="C99" s="92">
        <f t="shared" si="3"/>
        <v>214.349121</v>
      </c>
      <c r="D99" s="92">
        <v>199.271393</v>
      </c>
      <c r="E99" s="92">
        <v>15.077728</v>
      </c>
      <c r="F99" s="92"/>
      <c r="G99" s="92"/>
    </row>
    <row r="100" ht="20.1" customHeight="1" outlineLevel="1" spans="1:7">
      <c r="A100" s="91" t="s">
        <v>1396</v>
      </c>
      <c r="B100" s="63" t="s">
        <v>1397</v>
      </c>
      <c r="C100" s="92">
        <f t="shared" si="3"/>
        <v>202.735541</v>
      </c>
      <c r="D100" s="92">
        <v>188.830389</v>
      </c>
      <c r="E100" s="92">
        <v>13.905152</v>
      </c>
      <c r="F100" s="92"/>
      <c r="G100" s="92"/>
    </row>
    <row r="101" ht="20.1" customHeight="1" outlineLevel="1" spans="1:7">
      <c r="A101" s="91" t="s">
        <v>1398</v>
      </c>
      <c r="B101" s="63" t="s">
        <v>1399</v>
      </c>
      <c r="C101" s="92">
        <f t="shared" si="3"/>
        <v>1648.81233</v>
      </c>
      <c r="D101" s="92">
        <v>1065.175634</v>
      </c>
      <c r="E101" s="92">
        <v>163.636696</v>
      </c>
      <c r="F101" s="92"/>
      <c r="G101" s="92">
        <v>420</v>
      </c>
    </row>
    <row r="102" ht="20.1" customHeight="1" outlineLevel="1" spans="1:7">
      <c r="A102" s="91" t="s">
        <v>1400</v>
      </c>
      <c r="B102" s="63" t="s">
        <v>1401</v>
      </c>
      <c r="C102" s="92">
        <f t="shared" si="3"/>
        <v>584.56402</v>
      </c>
      <c r="D102" s="92">
        <v>342.568308</v>
      </c>
      <c r="E102" s="92">
        <v>25.495712</v>
      </c>
      <c r="F102" s="92"/>
      <c r="G102" s="92">
        <v>216.5</v>
      </c>
    </row>
    <row r="103" ht="20.1" customHeight="1" outlineLevel="1" spans="1:7">
      <c r="A103" s="91" t="s">
        <v>1402</v>
      </c>
      <c r="B103" s="63" t="s">
        <v>1403</v>
      </c>
      <c r="C103" s="92">
        <f t="shared" si="3"/>
        <v>576.06781</v>
      </c>
      <c r="D103" s="92">
        <v>502.91931</v>
      </c>
      <c r="E103" s="92">
        <v>31.1485</v>
      </c>
      <c r="F103" s="92"/>
      <c r="G103" s="92">
        <v>42</v>
      </c>
    </row>
    <row r="104" ht="20.1" customHeight="1" outlineLevel="1" spans="1:7">
      <c r="A104" s="91" t="s">
        <v>1404</v>
      </c>
      <c r="B104" s="63" t="s">
        <v>1405</v>
      </c>
      <c r="C104" s="92">
        <f t="shared" si="3"/>
        <v>3245.134262</v>
      </c>
      <c r="D104" s="92">
        <v>1018.763318</v>
      </c>
      <c r="E104" s="92">
        <v>123.830944</v>
      </c>
      <c r="F104" s="92">
        <v>18.3</v>
      </c>
      <c r="G104" s="92">
        <v>2084.24</v>
      </c>
    </row>
    <row r="105" ht="20.1" customHeight="1" outlineLevel="1" spans="1:7">
      <c r="A105" s="91" t="s">
        <v>1406</v>
      </c>
      <c r="B105" s="63" t="s">
        <v>1407</v>
      </c>
      <c r="C105" s="92">
        <f t="shared" si="3"/>
        <v>626.878976</v>
      </c>
      <c r="D105" s="92">
        <v>406.983266</v>
      </c>
      <c r="E105" s="92">
        <v>59.94571</v>
      </c>
      <c r="F105" s="92">
        <v>64.45</v>
      </c>
      <c r="G105" s="92">
        <v>95.5</v>
      </c>
    </row>
    <row r="106" ht="20.1" customHeight="1" outlineLevel="1" spans="1:7">
      <c r="A106" s="91" t="s">
        <v>1408</v>
      </c>
      <c r="B106" s="63" t="s">
        <v>1409</v>
      </c>
      <c r="C106" s="92">
        <f t="shared" si="3"/>
        <v>1901.044308</v>
      </c>
      <c r="D106" s="92">
        <v>1275.228625</v>
      </c>
      <c r="E106" s="92">
        <v>143.515683</v>
      </c>
      <c r="F106" s="92"/>
      <c r="G106" s="92">
        <v>482.3</v>
      </c>
    </row>
    <row r="107" s="6" customFormat="1" ht="20.1" customHeight="1" spans="1:7">
      <c r="A107" s="93">
        <v>19</v>
      </c>
      <c r="B107" s="16" t="s">
        <v>1411</v>
      </c>
      <c r="C107" s="94">
        <f>SUM(C108:C112)</f>
        <v>16148.478404</v>
      </c>
      <c r="D107" s="94">
        <f>SUM(D108:D112)</f>
        <v>10798.110999</v>
      </c>
      <c r="E107" s="94">
        <f>SUM(E108:E112)</f>
        <v>1171.367405</v>
      </c>
      <c r="F107" s="94">
        <f>SUM(F108:F112)</f>
        <v>35</v>
      </c>
      <c r="G107" s="94">
        <f>SUM(G108:G112)</f>
        <v>4144</v>
      </c>
    </row>
    <row r="108" ht="20.1" customHeight="1" outlineLevel="1" spans="1:7">
      <c r="A108" s="91" t="s">
        <v>1412</v>
      </c>
      <c r="B108" s="63" t="s">
        <v>1413</v>
      </c>
      <c r="C108" s="92">
        <f>SUM(D108:G108)</f>
        <v>2439.2856</v>
      </c>
      <c r="D108" s="92">
        <v>1922.565648</v>
      </c>
      <c r="E108" s="92">
        <v>200.719952</v>
      </c>
      <c r="F108" s="92"/>
      <c r="G108" s="92">
        <v>316</v>
      </c>
    </row>
    <row r="109" ht="20.1" customHeight="1" outlineLevel="1" spans="1:7">
      <c r="A109" s="91" t="s">
        <v>1414</v>
      </c>
      <c r="B109" s="63" t="s">
        <v>1415</v>
      </c>
      <c r="C109" s="92">
        <f>SUM(D109:G109)</f>
        <v>559.723637</v>
      </c>
      <c r="D109" s="92">
        <v>376.43541</v>
      </c>
      <c r="E109" s="92">
        <v>38.288227</v>
      </c>
      <c r="F109" s="92">
        <v>35</v>
      </c>
      <c r="G109" s="92">
        <v>110</v>
      </c>
    </row>
    <row r="110" ht="20.1" customHeight="1" outlineLevel="1" spans="1:7">
      <c r="A110" s="91" t="s">
        <v>1416</v>
      </c>
      <c r="B110" s="63" t="s">
        <v>1417</v>
      </c>
      <c r="C110" s="92">
        <f>SUM(D110:G110)</f>
        <v>12785.036342</v>
      </c>
      <c r="D110" s="92">
        <v>8324.940362</v>
      </c>
      <c r="E110" s="92">
        <v>912.09598</v>
      </c>
      <c r="F110" s="92"/>
      <c r="G110" s="92">
        <v>3548</v>
      </c>
    </row>
    <row r="111" ht="20.1" customHeight="1" outlineLevel="1" spans="1:7">
      <c r="A111" s="91" t="s">
        <v>1420</v>
      </c>
      <c r="B111" s="63" t="s">
        <v>1421</v>
      </c>
      <c r="C111" s="92">
        <f>SUM(D111:G111)</f>
        <v>170</v>
      </c>
      <c r="D111" s="92"/>
      <c r="E111" s="92"/>
      <c r="F111" s="92"/>
      <c r="G111" s="92">
        <v>170</v>
      </c>
    </row>
    <row r="112" ht="20.1" customHeight="1" outlineLevel="1" spans="1:7">
      <c r="A112" s="91" t="s">
        <v>1422</v>
      </c>
      <c r="B112" s="63" t="s">
        <v>1423</v>
      </c>
      <c r="C112" s="92">
        <f>SUM(D112:G112)</f>
        <v>194.432825</v>
      </c>
      <c r="D112" s="92">
        <v>174.169579</v>
      </c>
      <c r="E112" s="92">
        <v>20.263246</v>
      </c>
      <c r="F112" s="92"/>
      <c r="G112" s="92"/>
    </row>
    <row r="113" s="6" customFormat="1" ht="20.1" customHeight="1" spans="1:7">
      <c r="A113" s="93">
        <v>18</v>
      </c>
      <c r="B113" s="16" t="s">
        <v>1425</v>
      </c>
      <c r="C113" s="94">
        <f>SUM(C114:C121)</f>
        <v>5116.682462</v>
      </c>
      <c r="D113" s="94">
        <f>SUM(D114:D121)</f>
        <v>3663.917229</v>
      </c>
      <c r="E113" s="94">
        <f>SUM(E114:E121)</f>
        <v>399.485233</v>
      </c>
      <c r="F113" s="94">
        <f>SUM(F114:F121)</f>
        <v>0</v>
      </c>
      <c r="G113" s="94">
        <f>SUM(G114:G121)</f>
        <v>1053.28</v>
      </c>
    </row>
    <row r="114" ht="20.1" customHeight="1" outlineLevel="1" spans="1:7">
      <c r="A114" s="91" t="s">
        <v>1426</v>
      </c>
      <c r="B114" s="63" t="s">
        <v>1427</v>
      </c>
      <c r="C114" s="92">
        <f t="shared" ref="C114:C121" si="4">SUM(D114:G114)</f>
        <v>718.283335</v>
      </c>
      <c r="D114" s="92">
        <v>417.939087</v>
      </c>
      <c r="E114" s="92">
        <v>51.344248</v>
      </c>
      <c r="F114" s="92"/>
      <c r="G114" s="92">
        <v>249</v>
      </c>
    </row>
    <row r="115" ht="20.1" customHeight="1" outlineLevel="1" spans="1:7">
      <c r="A115" s="91" t="s">
        <v>1428</v>
      </c>
      <c r="B115" s="63" t="s">
        <v>1429</v>
      </c>
      <c r="C115" s="92">
        <f t="shared" si="4"/>
        <v>402.54555</v>
      </c>
      <c r="D115" s="92">
        <v>365.350682</v>
      </c>
      <c r="E115" s="92">
        <v>25.194868</v>
      </c>
      <c r="F115" s="92"/>
      <c r="G115" s="92">
        <v>12</v>
      </c>
    </row>
    <row r="116" ht="20.1" customHeight="1" outlineLevel="1" spans="1:7">
      <c r="A116" s="91" t="s">
        <v>1430</v>
      </c>
      <c r="B116" s="63" t="s">
        <v>1431</v>
      </c>
      <c r="C116" s="92">
        <f t="shared" si="4"/>
        <v>494.050434</v>
      </c>
      <c r="D116" s="92">
        <v>432.028922</v>
      </c>
      <c r="E116" s="92">
        <v>42.021512</v>
      </c>
      <c r="F116" s="92"/>
      <c r="G116" s="92">
        <v>20</v>
      </c>
    </row>
    <row r="117" ht="20.1" customHeight="1" outlineLevel="1" spans="1:7">
      <c r="A117" s="91" t="s">
        <v>1432</v>
      </c>
      <c r="B117" s="63" t="s">
        <v>1433</v>
      </c>
      <c r="C117" s="92">
        <f t="shared" si="4"/>
        <v>556.149627</v>
      </c>
      <c r="D117" s="92">
        <v>475.904875</v>
      </c>
      <c r="E117" s="92">
        <v>45.724752</v>
      </c>
      <c r="F117" s="92"/>
      <c r="G117" s="92">
        <v>34.52</v>
      </c>
    </row>
    <row r="118" ht="20.1" customHeight="1" outlineLevel="1" spans="1:7">
      <c r="A118" s="91" t="s">
        <v>1434</v>
      </c>
      <c r="B118" s="63" t="s">
        <v>1435</v>
      </c>
      <c r="C118" s="92">
        <f t="shared" si="4"/>
        <v>860.252204</v>
      </c>
      <c r="D118" s="92">
        <v>451.262096</v>
      </c>
      <c r="E118" s="92">
        <v>70.990108</v>
      </c>
      <c r="F118" s="92"/>
      <c r="G118" s="92">
        <v>338</v>
      </c>
    </row>
    <row r="119" ht="20.1" customHeight="1" outlineLevel="1" spans="1:7">
      <c r="A119" s="91" t="s">
        <v>1436</v>
      </c>
      <c r="B119" s="63" t="s">
        <v>1437</v>
      </c>
      <c r="C119" s="92">
        <f t="shared" si="4"/>
        <v>899.851278</v>
      </c>
      <c r="D119" s="92">
        <v>487.711171</v>
      </c>
      <c r="E119" s="92">
        <v>71.140107</v>
      </c>
      <c r="F119" s="92"/>
      <c r="G119" s="92">
        <v>341</v>
      </c>
    </row>
    <row r="120" ht="20.1" customHeight="1" outlineLevel="1" spans="1:7">
      <c r="A120" s="91" t="s">
        <v>1438</v>
      </c>
      <c r="B120" s="63" t="s">
        <v>1439</v>
      </c>
      <c r="C120" s="92">
        <f t="shared" si="4"/>
        <v>607.237645</v>
      </c>
      <c r="D120" s="92">
        <v>509.471295</v>
      </c>
      <c r="E120" s="92">
        <v>57.76635</v>
      </c>
      <c r="F120" s="92"/>
      <c r="G120" s="92">
        <v>40</v>
      </c>
    </row>
    <row r="121" ht="20.1" customHeight="1" outlineLevel="1" spans="1:7">
      <c r="A121" s="91" t="s">
        <v>1440</v>
      </c>
      <c r="B121" s="63" t="s">
        <v>1441</v>
      </c>
      <c r="C121" s="92">
        <f t="shared" si="4"/>
        <v>578.312389</v>
      </c>
      <c r="D121" s="92">
        <v>524.249101</v>
      </c>
      <c r="E121" s="92">
        <v>35.303288</v>
      </c>
      <c r="F121" s="92"/>
      <c r="G121" s="92">
        <v>18.76</v>
      </c>
    </row>
    <row r="122" s="6" customFormat="1" ht="20.1" customHeight="1" spans="1:7">
      <c r="A122" s="93">
        <v>15</v>
      </c>
      <c r="B122" s="16" t="s">
        <v>1445</v>
      </c>
      <c r="C122" s="94">
        <f>SUM(C123:C183)</f>
        <v>129689.923311</v>
      </c>
      <c r="D122" s="94">
        <f>SUM(D123:D183)</f>
        <v>107914.849647</v>
      </c>
      <c r="E122" s="94">
        <f>SUM(E123:E183)</f>
        <v>12241.367764</v>
      </c>
      <c r="F122" s="94">
        <f>SUM(F123:F183)</f>
        <v>143.5</v>
      </c>
      <c r="G122" s="94">
        <f>SUM(G123:G183)</f>
        <v>9390.2059</v>
      </c>
    </row>
    <row r="123" ht="20.1" customHeight="1" outlineLevel="1" spans="1:7">
      <c r="A123" s="91" t="s">
        <v>1446</v>
      </c>
      <c r="B123" s="63" t="s">
        <v>1447</v>
      </c>
      <c r="C123" s="92">
        <f t="shared" ref="C123:C183" si="5">SUM(D123:G123)</f>
        <v>342.746713</v>
      </c>
      <c r="D123" s="92">
        <v>309.822239</v>
      </c>
      <c r="E123" s="92">
        <v>26.924474</v>
      </c>
      <c r="F123" s="92"/>
      <c r="G123" s="92">
        <v>6</v>
      </c>
    </row>
    <row r="124" ht="20.1" customHeight="1" outlineLevel="1" spans="1:7">
      <c r="A124" s="91" t="s">
        <v>1448</v>
      </c>
      <c r="B124" s="63" t="s">
        <v>1449</v>
      </c>
      <c r="C124" s="92">
        <f t="shared" si="5"/>
        <v>1994.446701</v>
      </c>
      <c r="D124" s="92">
        <v>529.718817</v>
      </c>
      <c r="E124" s="92">
        <v>57.385584</v>
      </c>
      <c r="F124" s="92">
        <v>33</v>
      </c>
      <c r="G124" s="92">
        <v>1374.3423</v>
      </c>
    </row>
    <row r="125" ht="20.1" customHeight="1" outlineLevel="1" spans="1:7">
      <c r="A125" s="91" t="s">
        <v>1450</v>
      </c>
      <c r="B125" s="63" t="s">
        <v>1451</v>
      </c>
      <c r="C125" s="92">
        <f t="shared" si="5"/>
        <v>363.651453</v>
      </c>
      <c r="D125" s="92">
        <v>302.367319</v>
      </c>
      <c r="E125" s="92">
        <v>28.284134</v>
      </c>
      <c r="F125" s="92"/>
      <c r="G125" s="92">
        <v>33</v>
      </c>
    </row>
    <row r="126" ht="20.1" customHeight="1" outlineLevel="1" spans="1:7">
      <c r="A126" s="91" t="s">
        <v>1452</v>
      </c>
      <c r="B126" s="63" t="s">
        <v>1453</v>
      </c>
      <c r="C126" s="92">
        <f t="shared" si="5"/>
        <v>347.969678</v>
      </c>
      <c r="D126" s="92">
        <v>284.849162</v>
      </c>
      <c r="E126" s="92">
        <v>30.120516</v>
      </c>
      <c r="F126" s="92"/>
      <c r="G126" s="92">
        <v>33</v>
      </c>
    </row>
    <row r="127" ht="20.1" customHeight="1" outlineLevel="1" spans="1:7">
      <c r="A127" s="91" t="s">
        <v>1454</v>
      </c>
      <c r="B127" s="63" t="s">
        <v>1455</v>
      </c>
      <c r="C127" s="92">
        <f t="shared" si="5"/>
        <v>75.866449</v>
      </c>
      <c r="D127" s="92">
        <v>65.958143</v>
      </c>
      <c r="E127" s="92">
        <v>4.908306</v>
      </c>
      <c r="F127" s="92"/>
      <c r="G127" s="92">
        <v>5</v>
      </c>
    </row>
    <row r="128" ht="20.1" customHeight="1" outlineLevel="1" spans="1:7">
      <c r="A128" s="91" t="s">
        <v>1456</v>
      </c>
      <c r="B128" s="63" t="s">
        <v>1457</v>
      </c>
      <c r="C128" s="92">
        <f t="shared" si="5"/>
        <v>327.978245</v>
      </c>
      <c r="D128" s="92">
        <v>261.073133</v>
      </c>
      <c r="E128" s="92">
        <v>17.905112</v>
      </c>
      <c r="F128" s="92"/>
      <c r="G128" s="92">
        <v>49</v>
      </c>
    </row>
    <row r="129" ht="20.1" customHeight="1" outlineLevel="1" spans="1:7">
      <c r="A129" s="91" t="s">
        <v>1458</v>
      </c>
      <c r="B129" s="63" t="s">
        <v>1459</v>
      </c>
      <c r="C129" s="92">
        <f t="shared" si="5"/>
        <v>732.944121</v>
      </c>
      <c r="D129" s="92">
        <v>492.193432</v>
      </c>
      <c r="E129" s="92">
        <v>50.750689</v>
      </c>
      <c r="F129" s="92"/>
      <c r="G129" s="92">
        <v>190</v>
      </c>
    </row>
    <row r="130" ht="20.1" customHeight="1" outlineLevel="1" spans="1:7">
      <c r="A130" s="91" t="s">
        <v>1460</v>
      </c>
      <c r="B130" s="63" t="s">
        <v>1461</v>
      </c>
      <c r="C130" s="92">
        <f t="shared" si="5"/>
        <v>148.137485</v>
      </c>
      <c r="D130" s="92">
        <v>128.936122</v>
      </c>
      <c r="E130" s="92">
        <v>14.401363</v>
      </c>
      <c r="F130" s="92"/>
      <c r="G130" s="92">
        <v>4.8</v>
      </c>
    </row>
    <row r="131" ht="20.1" customHeight="1" outlineLevel="1" spans="1:7">
      <c r="A131" s="91" t="s">
        <v>1462</v>
      </c>
      <c r="B131" s="63" t="s">
        <v>1463</v>
      </c>
      <c r="C131" s="92">
        <f t="shared" si="5"/>
        <v>934.887752</v>
      </c>
      <c r="D131" s="92">
        <v>213.246568</v>
      </c>
      <c r="E131" s="92">
        <v>35.641184</v>
      </c>
      <c r="F131" s="92"/>
      <c r="G131" s="92">
        <v>686</v>
      </c>
    </row>
    <row r="132" ht="20.1" customHeight="1" outlineLevel="1" spans="1:7">
      <c r="A132" s="91" t="s">
        <v>1464</v>
      </c>
      <c r="B132" s="63" t="s">
        <v>1465</v>
      </c>
      <c r="C132" s="92">
        <f t="shared" si="5"/>
        <v>2695.807837</v>
      </c>
      <c r="D132" s="92">
        <v>1546.591459</v>
      </c>
      <c r="E132" s="92">
        <v>209.452278</v>
      </c>
      <c r="F132" s="92">
        <v>110.5</v>
      </c>
      <c r="G132" s="92">
        <v>829.2641</v>
      </c>
    </row>
    <row r="133" ht="20.1" customHeight="1" outlineLevel="1" spans="1:7">
      <c r="A133" s="91" t="s">
        <v>1466</v>
      </c>
      <c r="B133" s="63" t="s">
        <v>1467</v>
      </c>
      <c r="C133" s="92">
        <f t="shared" si="5"/>
        <v>3944.499701</v>
      </c>
      <c r="D133" s="92">
        <v>361.009519</v>
      </c>
      <c r="E133" s="92">
        <v>35.235782</v>
      </c>
      <c r="F133" s="92"/>
      <c r="G133" s="95">
        <f>2640.2544+908</f>
        <v>3548.2544</v>
      </c>
    </row>
    <row r="134" ht="20.1" customHeight="1" outlineLevel="1" spans="1:7">
      <c r="A134" s="91" t="s">
        <v>1468</v>
      </c>
      <c r="B134" s="63" t="s">
        <v>1469</v>
      </c>
      <c r="C134" s="92">
        <f t="shared" si="5"/>
        <v>1025.099056</v>
      </c>
      <c r="D134" s="92">
        <v>140.155072</v>
      </c>
      <c r="E134" s="92">
        <v>13.783984</v>
      </c>
      <c r="F134" s="92"/>
      <c r="G134" s="92">
        <v>871.16</v>
      </c>
    </row>
    <row r="135" ht="20.1" customHeight="1" outlineLevel="1" spans="1:7">
      <c r="A135" s="91" t="s">
        <v>1470</v>
      </c>
      <c r="B135" s="63" t="s">
        <v>1471</v>
      </c>
      <c r="C135" s="92">
        <f t="shared" si="5"/>
        <v>246.656259</v>
      </c>
      <c r="D135" s="92">
        <v>132.980899</v>
      </c>
      <c r="E135" s="92">
        <v>11.67536</v>
      </c>
      <c r="F135" s="92"/>
      <c r="G135" s="92">
        <v>102</v>
      </c>
    </row>
    <row r="136" ht="20.1" customHeight="1" outlineLevel="1" spans="1:7">
      <c r="A136" s="91" t="s">
        <v>1472</v>
      </c>
      <c r="B136" s="63" t="s">
        <v>1473</v>
      </c>
      <c r="C136" s="92">
        <f t="shared" si="5"/>
        <v>660.093977</v>
      </c>
      <c r="D136" s="92">
        <v>571.174103</v>
      </c>
      <c r="E136" s="92">
        <v>9.919874</v>
      </c>
      <c r="F136" s="92"/>
      <c r="G136" s="92">
        <v>79</v>
      </c>
    </row>
    <row r="137" ht="20.1" customHeight="1" outlineLevel="1" spans="1:7">
      <c r="A137" s="91" t="s">
        <v>1474</v>
      </c>
      <c r="B137" s="63" t="s">
        <v>1475</v>
      </c>
      <c r="C137" s="92">
        <f t="shared" si="5"/>
        <v>559.600487</v>
      </c>
      <c r="D137" s="92">
        <v>278.801212</v>
      </c>
      <c r="E137" s="92">
        <v>24.139275</v>
      </c>
      <c r="F137" s="92"/>
      <c r="G137" s="92">
        <v>256.66</v>
      </c>
    </row>
    <row r="138" ht="20.1" customHeight="1" outlineLevel="1" spans="1:7">
      <c r="A138" s="91" t="s">
        <v>1476</v>
      </c>
      <c r="B138" s="63" t="s">
        <v>1477</v>
      </c>
      <c r="C138" s="92">
        <f t="shared" si="5"/>
        <v>226.805712</v>
      </c>
      <c r="D138" s="92">
        <v>114.360573</v>
      </c>
      <c r="E138" s="92">
        <v>6.445139</v>
      </c>
      <c r="F138" s="92"/>
      <c r="G138" s="92">
        <v>106</v>
      </c>
    </row>
    <row r="139" ht="20.1" customHeight="1" outlineLevel="1" spans="1:7">
      <c r="A139" s="91" t="s">
        <v>1478</v>
      </c>
      <c r="B139" s="63" t="s">
        <v>1479</v>
      </c>
      <c r="C139" s="92">
        <f t="shared" si="5"/>
        <v>2624.880313</v>
      </c>
      <c r="D139" s="92">
        <v>2166.482744</v>
      </c>
      <c r="E139" s="92">
        <v>141.397569</v>
      </c>
      <c r="F139" s="92"/>
      <c r="G139" s="92">
        <v>317</v>
      </c>
    </row>
    <row r="140" ht="20.1" customHeight="1" outlineLevel="1" spans="1:7">
      <c r="A140" s="91" t="s">
        <v>1480</v>
      </c>
      <c r="B140" s="63" t="s">
        <v>1481</v>
      </c>
      <c r="C140" s="92">
        <f t="shared" si="5"/>
        <v>582.850521</v>
      </c>
      <c r="D140" s="92">
        <v>518.933995</v>
      </c>
      <c r="E140" s="92">
        <v>63.916526</v>
      </c>
      <c r="F140" s="92"/>
      <c r="G140" s="92"/>
    </row>
    <row r="141" ht="20.1" customHeight="1" outlineLevel="1" spans="1:7">
      <c r="A141" s="91" t="s">
        <v>1482</v>
      </c>
      <c r="B141" s="63" t="s">
        <v>1483</v>
      </c>
      <c r="C141" s="92">
        <f t="shared" si="5"/>
        <v>2042.201672</v>
      </c>
      <c r="D141" s="92">
        <v>1851.420464</v>
      </c>
      <c r="E141" s="92">
        <v>188.781208</v>
      </c>
      <c r="F141" s="92"/>
      <c r="G141" s="92">
        <v>2</v>
      </c>
    </row>
    <row r="142" ht="20.1" customHeight="1" outlineLevel="1" spans="1:7">
      <c r="A142" s="91" t="s">
        <v>1484</v>
      </c>
      <c r="B142" s="63" t="s">
        <v>1485</v>
      </c>
      <c r="C142" s="92">
        <f t="shared" si="5"/>
        <v>3066.247388</v>
      </c>
      <c r="D142" s="92">
        <v>2754.335095</v>
      </c>
      <c r="E142" s="92">
        <v>309.912293</v>
      </c>
      <c r="F142" s="92"/>
      <c r="G142" s="92">
        <v>2</v>
      </c>
    </row>
    <row r="143" ht="20.1" customHeight="1" outlineLevel="1" spans="1:7">
      <c r="A143" s="91" t="s">
        <v>1486</v>
      </c>
      <c r="B143" s="63" t="s">
        <v>1487</v>
      </c>
      <c r="C143" s="92">
        <f t="shared" si="5"/>
        <v>1378.223926</v>
      </c>
      <c r="D143" s="92">
        <v>1217.284218</v>
      </c>
      <c r="E143" s="92">
        <v>158.939708</v>
      </c>
      <c r="F143" s="92"/>
      <c r="G143" s="92">
        <v>2</v>
      </c>
    </row>
    <row r="144" ht="20.1" customHeight="1" outlineLevel="1" spans="1:7">
      <c r="A144" s="91" t="s">
        <v>1488</v>
      </c>
      <c r="B144" s="63" t="s">
        <v>1489</v>
      </c>
      <c r="C144" s="92">
        <f t="shared" si="5"/>
        <v>997.85819</v>
      </c>
      <c r="D144" s="92">
        <v>902.350486</v>
      </c>
      <c r="E144" s="92">
        <v>93.507704</v>
      </c>
      <c r="F144" s="92"/>
      <c r="G144" s="92">
        <v>2</v>
      </c>
    </row>
    <row r="145" ht="20.1" customHeight="1" outlineLevel="1" spans="1:7">
      <c r="A145" s="91" t="s">
        <v>1490</v>
      </c>
      <c r="B145" s="63" t="s">
        <v>1491</v>
      </c>
      <c r="C145" s="92">
        <f t="shared" si="5"/>
        <v>3128.311596</v>
      </c>
      <c r="D145" s="92">
        <v>2770.009883</v>
      </c>
      <c r="E145" s="92">
        <v>352.301713</v>
      </c>
      <c r="F145" s="92"/>
      <c r="G145" s="92">
        <v>6</v>
      </c>
    </row>
    <row r="146" ht="20.1" customHeight="1" outlineLevel="1" spans="1:7">
      <c r="A146" s="91" t="s">
        <v>1492</v>
      </c>
      <c r="B146" s="63" t="s">
        <v>1493</v>
      </c>
      <c r="C146" s="92">
        <f t="shared" si="5"/>
        <v>639.168266</v>
      </c>
      <c r="D146" s="92">
        <v>478.476079</v>
      </c>
      <c r="E146" s="92">
        <v>92.840187</v>
      </c>
      <c r="F146" s="92"/>
      <c r="G146" s="92">
        <v>67.852</v>
      </c>
    </row>
    <row r="147" ht="20.1" customHeight="1" outlineLevel="1" spans="1:7">
      <c r="A147" s="91" t="s">
        <v>1494</v>
      </c>
      <c r="B147" s="63" t="s">
        <v>1495</v>
      </c>
      <c r="C147" s="92">
        <f t="shared" si="5"/>
        <v>2370.085632</v>
      </c>
      <c r="D147" s="92">
        <v>2042.434606</v>
      </c>
      <c r="E147" s="92">
        <v>321.651026</v>
      </c>
      <c r="F147" s="92"/>
      <c r="G147" s="92">
        <v>6</v>
      </c>
    </row>
    <row r="148" ht="20.1" customHeight="1" outlineLevel="1" spans="1:7">
      <c r="A148" s="91" t="s">
        <v>1496</v>
      </c>
      <c r="B148" s="63" t="s">
        <v>1497</v>
      </c>
      <c r="C148" s="92">
        <f t="shared" si="5"/>
        <v>5794.416275</v>
      </c>
      <c r="D148" s="92">
        <v>5179.281438</v>
      </c>
      <c r="E148" s="92">
        <v>611.134837</v>
      </c>
      <c r="F148" s="92"/>
      <c r="G148" s="92">
        <v>4</v>
      </c>
    </row>
    <row r="149" ht="20.1" customHeight="1" outlineLevel="1" spans="1:7">
      <c r="A149" s="91" t="s">
        <v>1498</v>
      </c>
      <c r="B149" s="63" t="s">
        <v>1499</v>
      </c>
      <c r="C149" s="92">
        <f t="shared" si="5"/>
        <v>3220.75006</v>
      </c>
      <c r="D149" s="92">
        <v>2987.594002</v>
      </c>
      <c r="E149" s="92">
        <v>227.156058</v>
      </c>
      <c r="F149" s="92"/>
      <c r="G149" s="92">
        <v>6</v>
      </c>
    </row>
    <row r="150" ht="20.1" customHeight="1" outlineLevel="1" spans="1:7">
      <c r="A150" s="91" t="s">
        <v>1500</v>
      </c>
      <c r="B150" s="63" t="s">
        <v>1501</v>
      </c>
      <c r="C150" s="92">
        <f t="shared" si="5"/>
        <v>5059.330189</v>
      </c>
      <c r="D150" s="92">
        <v>4488.194625</v>
      </c>
      <c r="E150" s="92">
        <v>565.135564</v>
      </c>
      <c r="F150" s="92"/>
      <c r="G150" s="92">
        <v>6</v>
      </c>
    </row>
    <row r="151" ht="20.1" customHeight="1" outlineLevel="1" spans="1:7">
      <c r="A151" s="91" t="s">
        <v>1502</v>
      </c>
      <c r="B151" s="63" t="s">
        <v>1503</v>
      </c>
      <c r="C151" s="92">
        <f t="shared" si="5"/>
        <v>3793.607799</v>
      </c>
      <c r="D151" s="92">
        <v>3255.024983</v>
      </c>
      <c r="E151" s="92">
        <v>532.582816</v>
      </c>
      <c r="F151" s="92"/>
      <c r="G151" s="92">
        <v>6</v>
      </c>
    </row>
    <row r="152" ht="20.1" customHeight="1" outlineLevel="1" spans="1:7">
      <c r="A152" s="91" t="s">
        <v>1504</v>
      </c>
      <c r="B152" s="63" t="s">
        <v>1505</v>
      </c>
      <c r="C152" s="92">
        <f t="shared" si="5"/>
        <v>3340.8871</v>
      </c>
      <c r="D152" s="92">
        <v>2889.285988</v>
      </c>
      <c r="E152" s="92">
        <v>445.601112</v>
      </c>
      <c r="F152" s="92"/>
      <c r="G152" s="92">
        <v>6</v>
      </c>
    </row>
    <row r="153" ht="20.1" customHeight="1" outlineLevel="1" spans="1:7">
      <c r="A153" s="91" t="s">
        <v>1506</v>
      </c>
      <c r="B153" s="63" t="s">
        <v>1507</v>
      </c>
      <c r="C153" s="92">
        <f t="shared" si="5"/>
        <v>1783.434371</v>
      </c>
      <c r="D153" s="92">
        <v>1524.731235</v>
      </c>
      <c r="E153" s="92">
        <v>252.703136</v>
      </c>
      <c r="F153" s="92"/>
      <c r="G153" s="92">
        <v>6</v>
      </c>
    </row>
    <row r="154" ht="20.1" customHeight="1" outlineLevel="1" spans="1:7">
      <c r="A154" s="91" t="s">
        <v>1508</v>
      </c>
      <c r="B154" s="63" t="s">
        <v>1509</v>
      </c>
      <c r="C154" s="92">
        <f t="shared" si="5"/>
        <v>393.643879</v>
      </c>
      <c r="D154" s="92">
        <v>356.671669</v>
      </c>
      <c r="E154" s="92">
        <v>36.97221</v>
      </c>
      <c r="F154" s="92"/>
      <c r="G154" s="92"/>
    </row>
    <row r="155" ht="20.1" customHeight="1" outlineLevel="1" spans="1:7">
      <c r="A155" s="91" t="s">
        <v>1510</v>
      </c>
      <c r="B155" s="63" t="s">
        <v>1511</v>
      </c>
      <c r="C155" s="92">
        <f t="shared" si="5"/>
        <v>888.77897</v>
      </c>
      <c r="D155" s="92">
        <v>857.561774</v>
      </c>
      <c r="E155" s="92">
        <v>31.217196</v>
      </c>
      <c r="F155" s="92"/>
      <c r="G155" s="92"/>
    </row>
    <row r="156" ht="20.1" customHeight="1" outlineLevel="1" spans="1:7">
      <c r="A156" s="91" t="s">
        <v>1512</v>
      </c>
      <c r="B156" s="63" t="s">
        <v>1513</v>
      </c>
      <c r="C156" s="92">
        <f t="shared" si="5"/>
        <v>414.243687</v>
      </c>
      <c r="D156" s="92">
        <v>401.59597</v>
      </c>
      <c r="E156" s="92">
        <v>12.647717</v>
      </c>
      <c r="F156" s="92"/>
      <c r="G156" s="92"/>
    </row>
    <row r="157" ht="20.1" customHeight="1" outlineLevel="1" spans="1:7">
      <c r="A157" s="91" t="s">
        <v>1514</v>
      </c>
      <c r="B157" s="63" t="s">
        <v>1515</v>
      </c>
      <c r="C157" s="92">
        <f t="shared" si="5"/>
        <v>3525.571562</v>
      </c>
      <c r="D157" s="92">
        <v>3051.140484</v>
      </c>
      <c r="E157" s="92">
        <v>468.431078</v>
      </c>
      <c r="F157" s="92"/>
      <c r="G157" s="92">
        <v>6</v>
      </c>
    </row>
    <row r="158" ht="20.1" customHeight="1" outlineLevel="1" spans="1:7">
      <c r="A158" s="91" t="s">
        <v>1516</v>
      </c>
      <c r="B158" s="63" t="s">
        <v>1517</v>
      </c>
      <c r="C158" s="92">
        <f t="shared" si="5"/>
        <v>7950.15101</v>
      </c>
      <c r="D158" s="92">
        <v>7148.201692</v>
      </c>
      <c r="E158" s="92">
        <v>801.949318</v>
      </c>
      <c r="F158" s="92"/>
      <c r="G158" s="92"/>
    </row>
    <row r="159" ht="20.1" customHeight="1" outlineLevel="1" spans="1:7">
      <c r="A159" s="91" t="s">
        <v>1518</v>
      </c>
      <c r="B159" s="63" t="s">
        <v>1519</v>
      </c>
      <c r="C159" s="92">
        <f t="shared" si="5"/>
        <v>4939.369015</v>
      </c>
      <c r="D159" s="92">
        <v>4452.607066</v>
      </c>
      <c r="E159" s="92">
        <v>486.761949</v>
      </c>
      <c r="F159" s="92"/>
      <c r="G159" s="92"/>
    </row>
    <row r="160" ht="20.1" customHeight="1" outlineLevel="1" spans="1:7">
      <c r="A160" s="91" t="s">
        <v>1520</v>
      </c>
      <c r="B160" s="63" t="s">
        <v>1521</v>
      </c>
      <c r="C160" s="92">
        <f t="shared" si="5"/>
        <v>4740.986892</v>
      </c>
      <c r="D160" s="92">
        <v>4325.723744</v>
      </c>
      <c r="E160" s="92">
        <v>409.263148</v>
      </c>
      <c r="F160" s="92"/>
      <c r="G160" s="92">
        <v>6</v>
      </c>
    </row>
    <row r="161" ht="20.1" customHeight="1" outlineLevel="1" spans="1:7">
      <c r="A161" s="91" t="s">
        <v>1522</v>
      </c>
      <c r="B161" s="63" t="s">
        <v>1523</v>
      </c>
      <c r="C161" s="92">
        <f t="shared" si="5"/>
        <v>4623.190479</v>
      </c>
      <c r="D161" s="92">
        <v>4288.977775</v>
      </c>
      <c r="E161" s="92">
        <v>328.212704</v>
      </c>
      <c r="F161" s="92"/>
      <c r="G161" s="92">
        <v>6</v>
      </c>
    </row>
    <row r="162" ht="20.1" customHeight="1" outlineLevel="1" spans="1:7">
      <c r="A162" s="91" t="s">
        <v>1524</v>
      </c>
      <c r="B162" s="63" t="s">
        <v>1525</v>
      </c>
      <c r="C162" s="92">
        <f t="shared" si="5"/>
        <v>3511.721459</v>
      </c>
      <c r="D162" s="92">
        <v>3175.683986</v>
      </c>
      <c r="E162" s="92">
        <v>330.037473</v>
      </c>
      <c r="F162" s="92"/>
      <c r="G162" s="92">
        <v>6</v>
      </c>
    </row>
    <row r="163" ht="20.1" customHeight="1" outlineLevel="1" spans="1:7">
      <c r="A163" s="91" t="s">
        <v>1526</v>
      </c>
      <c r="B163" s="63" t="s">
        <v>1527</v>
      </c>
      <c r="C163" s="92">
        <f t="shared" si="5"/>
        <v>4688.035772</v>
      </c>
      <c r="D163" s="92">
        <v>4264.036908</v>
      </c>
      <c r="E163" s="92">
        <v>417.998864</v>
      </c>
      <c r="F163" s="92"/>
      <c r="G163" s="92">
        <v>6</v>
      </c>
    </row>
    <row r="164" ht="20.1" customHeight="1" outlineLevel="1" spans="1:7">
      <c r="A164" s="91" t="s">
        <v>1528</v>
      </c>
      <c r="B164" s="63" t="s">
        <v>1529</v>
      </c>
      <c r="C164" s="92">
        <f t="shared" si="5"/>
        <v>6402.247373</v>
      </c>
      <c r="D164" s="92">
        <v>5821.011838</v>
      </c>
      <c r="E164" s="92">
        <v>575.235535</v>
      </c>
      <c r="F164" s="92"/>
      <c r="G164" s="92">
        <v>6</v>
      </c>
    </row>
    <row r="165" ht="20.1" customHeight="1" outlineLevel="1" spans="1:7">
      <c r="A165" s="91" t="s">
        <v>1530</v>
      </c>
      <c r="B165" s="63" t="s">
        <v>1531</v>
      </c>
      <c r="C165" s="92">
        <f t="shared" si="5"/>
        <v>3374.303851</v>
      </c>
      <c r="D165" s="92">
        <v>3069.113759</v>
      </c>
      <c r="E165" s="92">
        <v>299.190092</v>
      </c>
      <c r="F165" s="92"/>
      <c r="G165" s="92">
        <v>6</v>
      </c>
    </row>
    <row r="166" ht="20.1" customHeight="1" outlineLevel="1" spans="1:7">
      <c r="A166" s="91" t="s">
        <v>1532</v>
      </c>
      <c r="B166" s="63" t="s">
        <v>1533</v>
      </c>
      <c r="C166" s="92">
        <f t="shared" si="5"/>
        <v>3871.552299</v>
      </c>
      <c r="D166" s="92">
        <v>3537.605799</v>
      </c>
      <c r="E166" s="92">
        <v>327.9465</v>
      </c>
      <c r="F166" s="92"/>
      <c r="G166" s="92">
        <v>6</v>
      </c>
    </row>
    <row r="167" ht="20.1" customHeight="1" outlineLevel="1" spans="1:7">
      <c r="A167" s="91" t="s">
        <v>1534</v>
      </c>
      <c r="B167" s="63" t="s">
        <v>1535</v>
      </c>
      <c r="C167" s="92">
        <f t="shared" si="5"/>
        <v>5982.4623</v>
      </c>
      <c r="D167" s="92">
        <v>5576.964012</v>
      </c>
      <c r="E167" s="92">
        <v>399.498288</v>
      </c>
      <c r="F167" s="92"/>
      <c r="G167" s="92">
        <v>6</v>
      </c>
    </row>
    <row r="168" ht="20.1" customHeight="1" outlineLevel="1" spans="1:7">
      <c r="A168" s="91" t="s">
        <v>1536</v>
      </c>
      <c r="B168" s="63" t="s">
        <v>1537</v>
      </c>
      <c r="C168" s="92">
        <f t="shared" si="5"/>
        <v>4238.384879</v>
      </c>
      <c r="D168" s="92">
        <v>3893.464911</v>
      </c>
      <c r="E168" s="92">
        <v>338.919968</v>
      </c>
      <c r="F168" s="92"/>
      <c r="G168" s="92">
        <v>6</v>
      </c>
    </row>
    <row r="169" ht="20.1" customHeight="1" outlineLevel="1" spans="1:7">
      <c r="A169" s="91" t="s">
        <v>1538</v>
      </c>
      <c r="B169" s="63" t="s">
        <v>1539</v>
      </c>
      <c r="C169" s="92">
        <f t="shared" si="5"/>
        <v>478.204729</v>
      </c>
      <c r="D169" s="92">
        <v>448.770121</v>
      </c>
      <c r="E169" s="92">
        <v>29.434608</v>
      </c>
      <c r="F169" s="92"/>
      <c r="G169" s="92"/>
    </row>
    <row r="170" ht="20.1" customHeight="1" outlineLevel="1" spans="1:7">
      <c r="A170" s="91" t="s">
        <v>1540</v>
      </c>
      <c r="B170" s="63" t="s">
        <v>1541</v>
      </c>
      <c r="C170" s="92">
        <f t="shared" si="5"/>
        <v>1637.410998</v>
      </c>
      <c r="D170" s="92">
        <v>1435.450439</v>
      </c>
      <c r="E170" s="92">
        <v>201.960559</v>
      </c>
      <c r="F170" s="92"/>
      <c r="G170" s="92"/>
    </row>
    <row r="171" ht="20.1" customHeight="1" outlineLevel="1" spans="1:7">
      <c r="A171" s="91" t="s">
        <v>1542</v>
      </c>
      <c r="B171" s="63" t="s">
        <v>1543</v>
      </c>
      <c r="C171" s="92">
        <f t="shared" si="5"/>
        <v>1694.535837</v>
      </c>
      <c r="D171" s="92">
        <v>1550.938424</v>
      </c>
      <c r="E171" s="92">
        <v>141.597413</v>
      </c>
      <c r="F171" s="92"/>
      <c r="G171" s="92">
        <v>2</v>
      </c>
    </row>
    <row r="172" ht="20.1" customHeight="1" outlineLevel="1" spans="1:7">
      <c r="A172" s="91" t="s">
        <v>1544</v>
      </c>
      <c r="B172" s="63" t="s">
        <v>1545</v>
      </c>
      <c r="C172" s="92">
        <f t="shared" si="5"/>
        <v>1068.687923</v>
      </c>
      <c r="D172" s="92">
        <v>942.254411</v>
      </c>
      <c r="E172" s="92">
        <v>124.433512</v>
      </c>
      <c r="F172" s="92"/>
      <c r="G172" s="92">
        <v>2</v>
      </c>
    </row>
    <row r="173" ht="20.1" customHeight="1" outlineLevel="1" spans="1:7">
      <c r="A173" s="91" t="s">
        <v>1546</v>
      </c>
      <c r="B173" s="63" t="s">
        <v>1547</v>
      </c>
      <c r="C173" s="92">
        <f t="shared" si="5"/>
        <v>757.750118</v>
      </c>
      <c r="D173" s="92">
        <v>629.816543</v>
      </c>
      <c r="E173" s="92">
        <v>127.933575</v>
      </c>
      <c r="F173" s="92"/>
      <c r="G173" s="92"/>
    </row>
    <row r="174" ht="20.1" customHeight="1" outlineLevel="1" spans="1:7">
      <c r="A174" s="91" t="s">
        <v>1548</v>
      </c>
      <c r="B174" s="63" t="s">
        <v>1549</v>
      </c>
      <c r="C174" s="92">
        <f t="shared" si="5"/>
        <v>1307.357379</v>
      </c>
      <c r="D174" s="92">
        <v>992.219072</v>
      </c>
      <c r="E174" s="92">
        <v>207.865207</v>
      </c>
      <c r="F174" s="92"/>
      <c r="G174" s="92">
        <v>107.2731</v>
      </c>
    </row>
    <row r="175" ht="20.1" customHeight="1" outlineLevel="1" spans="1:7">
      <c r="A175" s="91" t="s">
        <v>1550</v>
      </c>
      <c r="B175" s="63" t="s">
        <v>1551</v>
      </c>
      <c r="C175" s="92">
        <f t="shared" si="5"/>
        <v>2593.457343</v>
      </c>
      <c r="D175" s="92">
        <v>2145.235053</v>
      </c>
      <c r="E175" s="92">
        <v>444.22229</v>
      </c>
      <c r="F175" s="92"/>
      <c r="G175" s="92">
        <v>4</v>
      </c>
    </row>
    <row r="176" ht="20.1" customHeight="1" outlineLevel="1" spans="1:7">
      <c r="A176" s="91" t="s">
        <v>1552</v>
      </c>
      <c r="B176" s="63" t="s">
        <v>1553</v>
      </c>
      <c r="C176" s="92">
        <f t="shared" si="5"/>
        <v>3191.040027</v>
      </c>
      <c r="D176" s="92">
        <v>2847.741623</v>
      </c>
      <c r="E176" s="92">
        <v>343.298404</v>
      </c>
      <c r="F176" s="92"/>
      <c r="G176" s="92"/>
    </row>
    <row r="177" ht="20.1" customHeight="1" outlineLevel="1" spans="1:7">
      <c r="A177" s="91" t="s">
        <v>1554</v>
      </c>
      <c r="B177" s="63" t="s">
        <v>1555</v>
      </c>
      <c r="C177" s="92">
        <f t="shared" si="5"/>
        <v>351.540978</v>
      </c>
      <c r="D177" s="92">
        <v>259.849607</v>
      </c>
      <c r="E177" s="92">
        <v>91.691371</v>
      </c>
      <c r="F177" s="92"/>
      <c r="G177" s="92"/>
    </row>
    <row r="178" ht="20.1" customHeight="1" outlineLevel="1" spans="1:7">
      <c r="A178" s="91" t="s">
        <v>1556</v>
      </c>
      <c r="B178" s="63" t="s">
        <v>1557</v>
      </c>
      <c r="C178" s="92">
        <f t="shared" si="5"/>
        <v>116.7</v>
      </c>
      <c r="D178" s="92"/>
      <c r="E178" s="92">
        <v>116.7</v>
      </c>
      <c r="F178" s="92"/>
      <c r="G178" s="92"/>
    </row>
    <row r="179" ht="20.1" customHeight="1" outlineLevel="1" spans="1:7">
      <c r="A179" s="91" t="s">
        <v>1558</v>
      </c>
      <c r="B179" s="63" t="s">
        <v>1559</v>
      </c>
      <c r="C179" s="92">
        <f t="shared" si="5"/>
        <v>580.585983</v>
      </c>
      <c r="D179" s="92">
        <v>418.755713</v>
      </c>
      <c r="E179" s="92">
        <v>35.83027</v>
      </c>
      <c r="F179" s="92"/>
      <c r="G179" s="92">
        <v>126</v>
      </c>
    </row>
    <row r="180" ht="20.1" customHeight="1" outlineLevel="1" spans="1:7">
      <c r="A180" s="91" t="s">
        <v>1560</v>
      </c>
      <c r="B180" s="63" t="s">
        <v>1561</v>
      </c>
      <c r="C180" s="92">
        <f t="shared" si="5"/>
        <v>350.507572</v>
      </c>
      <c r="D180" s="92">
        <v>233.878868</v>
      </c>
      <c r="E180" s="92">
        <v>26.628704</v>
      </c>
      <c r="F180" s="92"/>
      <c r="G180" s="92">
        <v>90</v>
      </c>
    </row>
    <row r="181" ht="20.1" customHeight="1" outlineLevel="1" spans="1:7">
      <c r="A181" s="91" t="s">
        <v>1562</v>
      </c>
      <c r="B181" s="63" t="s">
        <v>1563</v>
      </c>
      <c r="C181" s="92">
        <f t="shared" si="5"/>
        <v>875.224562</v>
      </c>
      <c r="D181" s="92">
        <v>555.234118</v>
      </c>
      <c r="E181" s="92">
        <v>83.990444</v>
      </c>
      <c r="F181" s="92"/>
      <c r="G181" s="92">
        <v>236</v>
      </c>
    </row>
    <row r="182" ht="20.1" customHeight="1" outlineLevel="1" spans="1:7">
      <c r="A182" s="91" t="s">
        <v>1564</v>
      </c>
      <c r="B182" s="63" t="s">
        <v>1565</v>
      </c>
      <c r="C182" s="92">
        <f t="shared" si="5"/>
        <v>578.087423</v>
      </c>
      <c r="D182" s="92">
        <v>390.523509</v>
      </c>
      <c r="E182" s="92">
        <v>48.963914</v>
      </c>
      <c r="F182" s="92"/>
      <c r="G182" s="92">
        <v>138.6</v>
      </c>
    </row>
    <row r="183" ht="20.1" customHeight="1" outlineLevel="1" spans="1:7">
      <c r="A183" s="91" t="s">
        <v>1566</v>
      </c>
      <c r="B183" s="63" t="s">
        <v>1567</v>
      </c>
      <c r="C183" s="92">
        <f t="shared" si="5"/>
        <v>114.744088</v>
      </c>
      <c r="D183" s="92">
        <v>84.743146</v>
      </c>
      <c r="E183" s="92">
        <v>18.000942</v>
      </c>
      <c r="F183" s="92"/>
      <c r="G183" s="92">
        <v>12</v>
      </c>
    </row>
    <row r="184" s="6" customFormat="1" ht="20.1" customHeight="1" spans="1:7">
      <c r="A184" s="93">
        <v>11</v>
      </c>
      <c r="B184" s="16" t="s">
        <v>1569</v>
      </c>
      <c r="C184" s="94">
        <f>C185+C186+C187</f>
        <v>9086.412908</v>
      </c>
      <c r="D184" s="94">
        <f t="shared" ref="D184:G184" si="6">D185+D186+D187</f>
        <v>225.861852</v>
      </c>
      <c r="E184" s="94">
        <f t="shared" si="6"/>
        <v>23.661056</v>
      </c>
      <c r="F184" s="94">
        <f t="shared" si="6"/>
        <v>0</v>
      </c>
      <c r="G184" s="94">
        <f t="shared" si="6"/>
        <v>8836.89</v>
      </c>
    </row>
    <row r="185" ht="20.1" customHeight="1" outlineLevel="1" spans="1:7">
      <c r="A185" s="91" t="s">
        <v>1570</v>
      </c>
      <c r="B185" s="63" t="s">
        <v>1571</v>
      </c>
      <c r="C185" s="92">
        <f t="shared" ref="C185:C262" si="7">SUM(D185:G185)</f>
        <v>414.522908</v>
      </c>
      <c r="D185" s="92">
        <v>225.861852</v>
      </c>
      <c r="E185" s="92">
        <v>23.661056</v>
      </c>
      <c r="F185" s="92"/>
      <c r="G185" s="92">
        <v>165</v>
      </c>
    </row>
    <row r="186" ht="20.1" customHeight="1" outlineLevel="1" spans="1:7">
      <c r="A186" s="91" t="s">
        <v>1572</v>
      </c>
      <c r="B186" s="63" t="s">
        <v>1573</v>
      </c>
      <c r="C186" s="92">
        <f t="shared" si="7"/>
        <v>1671.89</v>
      </c>
      <c r="D186" s="92"/>
      <c r="E186" s="92"/>
      <c r="F186" s="92"/>
      <c r="G186" s="92">
        <v>1671.89</v>
      </c>
    </row>
    <row r="187" ht="20.1" customHeight="1" outlineLevel="1" spans="1:7">
      <c r="A187" s="91" t="s">
        <v>1574</v>
      </c>
      <c r="B187" s="63" t="s">
        <v>1575</v>
      </c>
      <c r="C187" s="92">
        <f t="shared" si="7"/>
        <v>7000</v>
      </c>
      <c r="D187" s="96"/>
      <c r="E187" s="96"/>
      <c r="F187" s="96"/>
      <c r="G187" s="96">
        <v>7000</v>
      </c>
    </row>
    <row r="188" ht="20.1" customHeight="1" collapsed="1" spans="1:7">
      <c r="A188" s="93"/>
      <c r="B188" s="16" t="s">
        <v>1576</v>
      </c>
      <c r="C188" s="94">
        <f>SUM(C189,C195,C202,C208,C214,C222,C227,C234,C242,C248,C253,C259,C265,C271,C278,C283)</f>
        <v>133113.382687</v>
      </c>
      <c r="D188" s="94">
        <f>SUM(D189,D195,D202,D208,D214,D222,D227,D234,D242,D248,D253,D259,D265,D271,D278,D283)</f>
        <v>17481.148395</v>
      </c>
      <c r="E188" s="94">
        <f>SUM(E189,E195,E202,E208,E214,E222,E227,E234,E242,E248,E253,E259,E265,E271,E278,E283)</f>
        <v>2520.05507</v>
      </c>
      <c r="F188" s="94">
        <f>SUM(F189,F195,F202,F208,F214,F222,F227,F234,F242,F248,F253,F259,F265,F271,F278,F283)</f>
        <v>0</v>
      </c>
      <c r="G188" s="94">
        <f>SUM(G189,G195,G202,G208,G214,G222,G227,G234,G242,G248,G253,G259,G265,G271,G278,G283)</f>
        <v>113112.179222</v>
      </c>
    </row>
    <row r="189" s="73" customFormat="1" ht="20.1" hidden="1" customHeight="1" outlineLevel="1" spans="1:7">
      <c r="A189" s="97"/>
      <c r="B189" s="98" t="s">
        <v>1577</v>
      </c>
      <c r="C189" s="99">
        <f>SUM(C190:C194)</f>
        <v>2871.23843</v>
      </c>
      <c r="D189" s="99">
        <f>SUM(D190:D194)</f>
        <v>788.647118</v>
      </c>
      <c r="E189" s="99">
        <f>SUM(E190:E194)</f>
        <v>110.531312</v>
      </c>
      <c r="F189" s="99">
        <f>SUM(F190:F194)</f>
        <v>0</v>
      </c>
      <c r="G189" s="99">
        <f>SUM(G190:G194)</f>
        <v>1972.06</v>
      </c>
    </row>
    <row r="190" ht="20.1" hidden="1" customHeight="1" outlineLevel="2" spans="1:7">
      <c r="A190" s="91" t="s">
        <v>1578</v>
      </c>
      <c r="B190" s="63" t="s">
        <v>1579</v>
      </c>
      <c r="C190" s="92">
        <f t="shared" si="7"/>
        <v>2400.827963</v>
      </c>
      <c r="D190" s="92">
        <v>386.179152</v>
      </c>
      <c r="E190" s="92">
        <v>65.688811</v>
      </c>
      <c r="F190" s="92"/>
      <c r="G190" s="92">
        <v>1948.96</v>
      </c>
    </row>
    <row r="191" ht="20.1" hidden="1" customHeight="1" outlineLevel="2" spans="1:7">
      <c r="A191" s="91" t="s">
        <v>1580</v>
      </c>
      <c r="B191" s="63" t="s">
        <v>1581</v>
      </c>
      <c r="C191" s="92">
        <f t="shared" si="7"/>
        <v>247.508396</v>
      </c>
      <c r="D191" s="92">
        <v>204.198638</v>
      </c>
      <c r="E191" s="92">
        <v>20.209758</v>
      </c>
      <c r="F191" s="92"/>
      <c r="G191" s="92">
        <v>23.1</v>
      </c>
    </row>
    <row r="192" ht="20.1" hidden="1" customHeight="1" outlineLevel="2" spans="1:7">
      <c r="A192" s="91" t="s">
        <v>1582</v>
      </c>
      <c r="B192" s="63" t="s">
        <v>1583</v>
      </c>
      <c r="C192" s="92">
        <f t="shared" si="7"/>
        <v>131.668258</v>
      </c>
      <c r="D192" s="92">
        <v>117.666731</v>
      </c>
      <c r="E192" s="92">
        <v>14.001527</v>
      </c>
      <c r="F192" s="92"/>
      <c r="G192" s="92"/>
    </row>
    <row r="193" ht="20.1" hidden="1" customHeight="1" outlineLevel="2" spans="1:7">
      <c r="A193" s="91" t="s">
        <v>1584</v>
      </c>
      <c r="B193" s="63" t="s">
        <v>1585</v>
      </c>
      <c r="C193" s="92">
        <f t="shared" si="7"/>
        <v>82.355018</v>
      </c>
      <c r="D193" s="92">
        <v>72.783536</v>
      </c>
      <c r="E193" s="92">
        <v>9.571482</v>
      </c>
      <c r="F193" s="92"/>
      <c r="G193" s="92"/>
    </row>
    <row r="194" ht="20.1" hidden="1" customHeight="1" outlineLevel="2" spans="1:7">
      <c r="A194" s="91" t="s">
        <v>1586</v>
      </c>
      <c r="B194" s="63" t="s">
        <v>1587</v>
      </c>
      <c r="C194" s="92">
        <f t="shared" si="7"/>
        <v>8.878795</v>
      </c>
      <c r="D194" s="92">
        <v>7.819061</v>
      </c>
      <c r="E194" s="92">
        <v>1.059734</v>
      </c>
      <c r="F194" s="92"/>
      <c r="G194" s="92"/>
    </row>
    <row r="195" ht="20.1" hidden="1" customHeight="1" outlineLevel="1" spans="1:7">
      <c r="A195" s="91"/>
      <c r="B195" s="63" t="s">
        <v>1588</v>
      </c>
      <c r="C195" s="92">
        <f>SUM(C196:C201)</f>
        <v>19155.529749</v>
      </c>
      <c r="D195" s="92">
        <f>SUM(D196:D201)</f>
        <v>1518.206327</v>
      </c>
      <c r="E195" s="92">
        <f>SUM(E196:E201)</f>
        <v>234.255422</v>
      </c>
      <c r="F195" s="92">
        <f>SUM(F196:F201)</f>
        <v>0</v>
      </c>
      <c r="G195" s="92">
        <f>SUM(G196:G201)</f>
        <v>17403.068</v>
      </c>
    </row>
    <row r="196" ht="20.1" hidden="1" customHeight="1" outlineLevel="2" spans="1:7">
      <c r="A196" s="91" t="s">
        <v>1589</v>
      </c>
      <c r="B196" s="63" t="s">
        <v>1590</v>
      </c>
      <c r="C196" s="92">
        <f t="shared" si="7"/>
        <v>17968.026941</v>
      </c>
      <c r="D196" s="92">
        <v>1068.52031</v>
      </c>
      <c r="E196" s="92">
        <v>188.218631</v>
      </c>
      <c r="F196" s="92"/>
      <c r="G196" s="92">
        <v>16711.288</v>
      </c>
    </row>
    <row r="197" ht="20.1" hidden="1" customHeight="1" outlineLevel="2" spans="1:7">
      <c r="A197" s="91" t="s">
        <v>1591</v>
      </c>
      <c r="B197" s="63" t="s">
        <v>1592</v>
      </c>
      <c r="C197" s="92">
        <f t="shared" si="7"/>
        <v>504.547217</v>
      </c>
      <c r="D197" s="92">
        <v>285.847952</v>
      </c>
      <c r="E197" s="92">
        <v>26.919265</v>
      </c>
      <c r="F197" s="92"/>
      <c r="G197" s="92">
        <v>191.78</v>
      </c>
    </row>
    <row r="198" ht="20.1" hidden="1" customHeight="1" outlineLevel="2" spans="1:7">
      <c r="A198" s="91" t="s">
        <v>1593</v>
      </c>
      <c r="B198" s="63" t="s">
        <v>1594</v>
      </c>
      <c r="C198" s="92">
        <f t="shared" si="7"/>
        <v>19.058056</v>
      </c>
      <c r="D198" s="92">
        <v>16.920576</v>
      </c>
      <c r="E198" s="92">
        <v>2.13748</v>
      </c>
      <c r="F198" s="92"/>
      <c r="G198" s="92"/>
    </row>
    <row r="199" ht="20.1" hidden="1" customHeight="1" outlineLevel="2" spans="1:7">
      <c r="A199" s="91" t="s">
        <v>1595</v>
      </c>
      <c r="B199" s="63" t="s">
        <v>1596</v>
      </c>
      <c r="C199" s="92">
        <f t="shared" si="7"/>
        <v>261.707959</v>
      </c>
      <c r="D199" s="92">
        <v>47.236993</v>
      </c>
      <c r="E199" s="92">
        <v>4.470966</v>
      </c>
      <c r="F199" s="92"/>
      <c r="G199" s="92">
        <v>210</v>
      </c>
    </row>
    <row r="200" ht="20.1" hidden="1" customHeight="1" outlineLevel="2" spans="1:7">
      <c r="A200" s="91" t="s">
        <v>1597</v>
      </c>
      <c r="B200" s="63" t="s">
        <v>1598</v>
      </c>
      <c r="C200" s="92">
        <f t="shared" si="7"/>
        <v>351.438392</v>
      </c>
      <c r="D200" s="92">
        <v>54.316032</v>
      </c>
      <c r="E200" s="92">
        <v>7.12236</v>
      </c>
      <c r="F200" s="92"/>
      <c r="G200" s="92">
        <v>290</v>
      </c>
    </row>
    <row r="201" ht="20.1" hidden="1" customHeight="1" outlineLevel="2" spans="1:7">
      <c r="A201" s="91" t="s">
        <v>1599</v>
      </c>
      <c r="B201" s="63" t="s">
        <v>1600</v>
      </c>
      <c r="C201" s="92">
        <f t="shared" si="7"/>
        <v>50.751184</v>
      </c>
      <c r="D201" s="92">
        <v>45.364464</v>
      </c>
      <c r="E201" s="92">
        <v>5.38672</v>
      </c>
      <c r="F201" s="92"/>
      <c r="G201" s="92"/>
    </row>
    <row r="202" ht="20.1" hidden="1" customHeight="1" outlineLevel="1" spans="1:7">
      <c r="A202" s="91"/>
      <c r="B202" s="63" t="s">
        <v>1601</v>
      </c>
      <c r="C202" s="92">
        <f>SUM(C203:C207)</f>
        <v>9376.753732</v>
      </c>
      <c r="D202" s="92">
        <f>SUM(D203:D207)</f>
        <v>1079.176988</v>
      </c>
      <c r="E202" s="92">
        <f>SUM(E203:E207)</f>
        <v>172.026744</v>
      </c>
      <c r="F202" s="92">
        <f>SUM(F203:F207)</f>
        <v>0</v>
      </c>
      <c r="G202" s="92">
        <f>SUM(G203:G207)</f>
        <v>8125.55</v>
      </c>
    </row>
    <row r="203" ht="20.1" hidden="1" customHeight="1" outlineLevel="2" spans="1:7">
      <c r="A203" s="91" t="s">
        <v>1602</v>
      </c>
      <c r="B203" s="63" t="s">
        <v>1603</v>
      </c>
      <c r="C203" s="92">
        <f t="shared" si="7"/>
        <v>9026.787437</v>
      </c>
      <c r="D203" s="92">
        <v>799.153991</v>
      </c>
      <c r="E203" s="92">
        <v>141.883446</v>
      </c>
      <c r="F203" s="92"/>
      <c r="G203" s="92">
        <v>8085.75</v>
      </c>
    </row>
    <row r="204" ht="20.1" hidden="1" customHeight="1" outlineLevel="2" spans="1:7">
      <c r="A204" s="91" t="s">
        <v>1604</v>
      </c>
      <c r="B204" s="63" t="s">
        <v>1605</v>
      </c>
      <c r="C204" s="92">
        <f t="shared" si="7"/>
        <v>275.305773</v>
      </c>
      <c r="D204" s="92">
        <v>214.719651</v>
      </c>
      <c r="E204" s="92">
        <v>20.786122</v>
      </c>
      <c r="F204" s="92"/>
      <c r="G204" s="92">
        <v>39.8</v>
      </c>
    </row>
    <row r="205" ht="20.1" hidden="1" customHeight="1" outlineLevel="2" spans="1:7">
      <c r="A205" s="91" t="s">
        <v>1606</v>
      </c>
      <c r="B205" s="63" t="s">
        <v>1607</v>
      </c>
      <c r="C205" s="92">
        <f t="shared" si="7"/>
        <v>24.578714</v>
      </c>
      <c r="D205" s="92">
        <v>22.142978</v>
      </c>
      <c r="E205" s="92">
        <v>2.435736</v>
      </c>
      <c r="F205" s="92"/>
      <c r="G205" s="92"/>
    </row>
    <row r="206" ht="20.1" hidden="1" customHeight="1" outlineLevel="2" spans="1:7">
      <c r="A206" s="91" t="s">
        <v>1608</v>
      </c>
      <c r="B206" s="63" t="s">
        <v>1609</v>
      </c>
      <c r="C206" s="92">
        <f t="shared" si="7"/>
        <v>30.897258</v>
      </c>
      <c r="D206" s="92">
        <v>26.11505</v>
      </c>
      <c r="E206" s="92">
        <v>4.782208</v>
      </c>
      <c r="F206" s="92"/>
      <c r="G206" s="92"/>
    </row>
    <row r="207" ht="20.1" hidden="1" customHeight="1" outlineLevel="2" spans="1:7">
      <c r="A207" s="91" t="s">
        <v>1610</v>
      </c>
      <c r="B207" s="63" t="s">
        <v>1611</v>
      </c>
      <c r="C207" s="92">
        <f t="shared" si="7"/>
        <v>19.18455</v>
      </c>
      <c r="D207" s="92">
        <v>17.045318</v>
      </c>
      <c r="E207" s="92">
        <v>2.139232</v>
      </c>
      <c r="F207" s="92"/>
      <c r="G207" s="92"/>
    </row>
    <row r="208" ht="20.1" hidden="1" customHeight="1" outlineLevel="1" spans="1:7">
      <c r="A208" s="91"/>
      <c r="B208" s="63" t="s">
        <v>1612</v>
      </c>
      <c r="C208" s="92">
        <f>SUM(C209:C213)</f>
        <v>3994.474009</v>
      </c>
      <c r="D208" s="92">
        <f>SUM(D209:D213)</f>
        <v>936.074487</v>
      </c>
      <c r="E208" s="92">
        <f>SUM(E209:E213)</f>
        <v>134.579522</v>
      </c>
      <c r="F208" s="92">
        <f>SUM(F209:F213)</f>
        <v>0</v>
      </c>
      <c r="G208" s="92">
        <f>SUM(G209:G213)</f>
        <v>2923.82</v>
      </c>
    </row>
    <row r="209" ht="20.1" hidden="1" customHeight="1" outlineLevel="2" spans="1:7">
      <c r="A209" s="91" t="s">
        <v>1613</v>
      </c>
      <c r="B209" s="63" t="s">
        <v>1614</v>
      </c>
      <c r="C209" s="92">
        <f t="shared" si="7"/>
        <v>3534.125581</v>
      </c>
      <c r="D209" s="92">
        <v>680.940675</v>
      </c>
      <c r="E209" s="92">
        <v>104.864906</v>
      </c>
      <c r="F209" s="92"/>
      <c r="G209" s="92">
        <v>2748.32</v>
      </c>
    </row>
    <row r="210" ht="20.1" hidden="1" customHeight="1" outlineLevel="2" spans="1:7">
      <c r="A210" s="91" t="s">
        <v>1615</v>
      </c>
      <c r="B210" s="63" t="s">
        <v>1616</v>
      </c>
      <c r="C210" s="92">
        <f t="shared" si="7"/>
        <v>356.510476</v>
      </c>
      <c r="D210" s="92">
        <v>213.086984</v>
      </c>
      <c r="E210" s="92">
        <v>23.423492</v>
      </c>
      <c r="F210" s="92"/>
      <c r="G210" s="92">
        <v>120</v>
      </c>
    </row>
    <row r="211" ht="20.1" hidden="1" customHeight="1" outlineLevel="2" spans="1:7">
      <c r="A211" s="91" t="s">
        <v>1617</v>
      </c>
      <c r="B211" s="63" t="s">
        <v>1618</v>
      </c>
      <c r="C211" s="92">
        <f t="shared" si="7"/>
        <v>16.277859</v>
      </c>
      <c r="D211" s="92">
        <v>7.719523</v>
      </c>
      <c r="E211" s="92">
        <v>1.058336</v>
      </c>
      <c r="F211" s="92"/>
      <c r="G211" s="92">
        <v>7.5</v>
      </c>
    </row>
    <row r="212" ht="20.1" hidden="1" customHeight="1" outlineLevel="2" spans="1:7">
      <c r="A212" s="91" t="s">
        <v>1619</v>
      </c>
      <c r="B212" s="63" t="s">
        <v>1620</v>
      </c>
      <c r="C212" s="92">
        <f t="shared" si="7"/>
        <v>58.705111</v>
      </c>
      <c r="D212" s="92">
        <v>17.598115</v>
      </c>
      <c r="E212" s="92">
        <v>3.106996</v>
      </c>
      <c r="F212" s="92"/>
      <c r="G212" s="92">
        <v>38</v>
      </c>
    </row>
    <row r="213" ht="20.1" hidden="1" customHeight="1" outlineLevel="2" spans="1:7">
      <c r="A213" s="91" t="s">
        <v>1621</v>
      </c>
      <c r="B213" s="63" t="s">
        <v>1622</v>
      </c>
      <c r="C213" s="92">
        <f t="shared" si="7"/>
        <v>28.854982</v>
      </c>
      <c r="D213" s="92">
        <v>16.72919</v>
      </c>
      <c r="E213" s="92">
        <v>2.125792</v>
      </c>
      <c r="F213" s="92"/>
      <c r="G213" s="92">
        <v>10</v>
      </c>
    </row>
    <row r="214" ht="20.1" hidden="1" customHeight="1" outlineLevel="1" spans="1:7">
      <c r="A214" s="91"/>
      <c r="B214" s="63" t="s">
        <v>1623</v>
      </c>
      <c r="C214" s="92">
        <f>SUM(C215:C221)</f>
        <v>12934.297175</v>
      </c>
      <c r="D214" s="92">
        <f>SUM(D215:D221)</f>
        <v>1431.388496</v>
      </c>
      <c r="E214" s="92">
        <f>SUM(E215:E221)</f>
        <v>208.948679</v>
      </c>
      <c r="F214" s="92">
        <f>SUM(F215:F221)</f>
        <v>0</v>
      </c>
      <c r="G214" s="92">
        <f>SUM(G215:G221)</f>
        <v>11293.96</v>
      </c>
    </row>
    <row r="215" ht="20.1" hidden="1" customHeight="1" outlineLevel="2" spans="1:7">
      <c r="A215" s="91" t="s">
        <v>1624</v>
      </c>
      <c r="B215" s="63" t="s">
        <v>1625</v>
      </c>
      <c r="C215" s="92">
        <f t="shared" si="7"/>
        <v>12377.40321</v>
      </c>
      <c r="D215" s="92">
        <v>996.709072</v>
      </c>
      <c r="E215" s="92">
        <v>160.934138</v>
      </c>
      <c r="F215" s="92"/>
      <c r="G215" s="92">
        <v>11219.76</v>
      </c>
    </row>
    <row r="216" ht="20.1" hidden="1" customHeight="1" outlineLevel="2" spans="1:7">
      <c r="A216" s="91" t="s">
        <v>1626</v>
      </c>
      <c r="B216" s="63" t="s">
        <v>1627</v>
      </c>
      <c r="C216" s="92">
        <f t="shared" si="7"/>
        <v>348.826435</v>
      </c>
      <c r="D216" s="92">
        <v>248.159173</v>
      </c>
      <c r="E216" s="92">
        <v>26.467262</v>
      </c>
      <c r="F216" s="92"/>
      <c r="G216" s="92">
        <v>74.2</v>
      </c>
    </row>
    <row r="217" ht="20.1" hidden="1" customHeight="1" outlineLevel="2" spans="1:7">
      <c r="A217" s="91" t="s">
        <v>1628</v>
      </c>
      <c r="B217" s="63" t="s">
        <v>1629</v>
      </c>
      <c r="C217" s="92">
        <f t="shared" si="7"/>
        <v>9.130138</v>
      </c>
      <c r="D217" s="92">
        <v>8.066923</v>
      </c>
      <c r="E217" s="92">
        <v>1.063215</v>
      </c>
      <c r="F217" s="92"/>
      <c r="G217" s="92"/>
    </row>
    <row r="218" ht="20.1" hidden="1" customHeight="1" outlineLevel="2" spans="1:7">
      <c r="A218" s="91" t="s">
        <v>1630</v>
      </c>
      <c r="B218" s="63" t="s">
        <v>1631</v>
      </c>
      <c r="C218" s="92">
        <f t="shared" si="7"/>
        <v>31.038474</v>
      </c>
      <c r="D218" s="92">
        <v>27.711194</v>
      </c>
      <c r="E218" s="92">
        <v>3.32728</v>
      </c>
      <c r="F218" s="92"/>
      <c r="G218" s="92"/>
    </row>
    <row r="219" ht="20.1" hidden="1" customHeight="1" outlineLevel="2" spans="1:7">
      <c r="A219" s="91" t="s">
        <v>1632</v>
      </c>
      <c r="B219" s="63" t="s">
        <v>1633</v>
      </c>
      <c r="C219" s="92">
        <f t="shared" si="7"/>
        <v>51.688211</v>
      </c>
      <c r="D219" s="92">
        <v>46.287715</v>
      </c>
      <c r="E219" s="92">
        <v>5.400496</v>
      </c>
      <c r="F219" s="92"/>
      <c r="G219" s="92"/>
    </row>
    <row r="220" ht="20.1" hidden="1" customHeight="1" outlineLevel="2" spans="1:7">
      <c r="A220" s="91" t="s">
        <v>1634</v>
      </c>
      <c r="B220" s="63" t="s">
        <v>1635</v>
      </c>
      <c r="C220" s="92">
        <f t="shared" si="7"/>
        <v>96.832083</v>
      </c>
      <c r="D220" s="92">
        <v>87.217715</v>
      </c>
      <c r="E220" s="92">
        <v>9.614368</v>
      </c>
      <c r="F220" s="92"/>
      <c r="G220" s="92"/>
    </row>
    <row r="221" ht="20.1" hidden="1" customHeight="1" outlineLevel="2" spans="1:7">
      <c r="A221" s="91" t="s">
        <v>1636</v>
      </c>
      <c r="B221" s="63" t="s">
        <v>1637</v>
      </c>
      <c r="C221" s="92">
        <f t="shared" si="7"/>
        <v>19.378624</v>
      </c>
      <c r="D221" s="92">
        <v>17.236704</v>
      </c>
      <c r="E221" s="92">
        <v>2.14192</v>
      </c>
      <c r="F221" s="92"/>
      <c r="G221" s="92"/>
    </row>
    <row r="222" ht="20.1" hidden="1" customHeight="1" outlineLevel="1" spans="1:7">
      <c r="A222" s="91"/>
      <c r="B222" s="63" t="s">
        <v>1638</v>
      </c>
      <c r="C222" s="92">
        <f>SUM(C223:C226)</f>
        <v>2193.476484</v>
      </c>
      <c r="D222" s="92">
        <f>SUM(D223:D226)</f>
        <v>817.172638</v>
      </c>
      <c r="E222" s="92">
        <f>SUM(E223:E226)</f>
        <v>119.753846</v>
      </c>
      <c r="F222" s="92">
        <f>SUM(F223:F226)</f>
        <v>0</v>
      </c>
      <c r="G222" s="92">
        <f>SUM(G223:G226)</f>
        <v>1256.55</v>
      </c>
    </row>
    <row r="223" ht="20.1" hidden="1" customHeight="1" outlineLevel="2" spans="1:7">
      <c r="A223" s="91" t="s">
        <v>1639</v>
      </c>
      <c r="B223" s="63" t="s">
        <v>1640</v>
      </c>
      <c r="C223" s="92">
        <f t="shared" si="7"/>
        <v>1941.855304</v>
      </c>
      <c r="D223" s="92">
        <v>623.708833</v>
      </c>
      <c r="E223" s="92">
        <v>97.796471</v>
      </c>
      <c r="F223" s="92"/>
      <c r="G223" s="92">
        <v>1220.35</v>
      </c>
    </row>
    <row r="224" ht="20.1" hidden="1" customHeight="1" outlineLevel="2" spans="1:7">
      <c r="A224" s="91" t="s">
        <v>1641</v>
      </c>
      <c r="B224" s="63" t="s">
        <v>1642</v>
      </c>
      <c r="C224" s="92">
        <f t="shared" si="7"/>
        <v>204.19658</v>
      </c>
      <c r="D224" s="92">
        <v>158.292842</v>
      </c>
      <c r="E224" s="92">
        <v>16.703738</v>
      </c>
      <c r="F224" s="92"/>
      <c r="G224" s="92">
        <v>29.2</v>
      </c>
    </row>
    <row r="225" ht="20.1" hidden="1" customHeight="1" outlineLevel="2" spans="1:7">
      <c r="A225" s="91" t="s">
        <v>1643</v>
      </c>
      <c r="B225" s="63" t="s">
        <v>1644</v>
      </c>
      <c r="C225" s="92">
        <f t="shared" si="7"/>
        <v>28.948765</v>
      </c>
      <c r="D225" s="92">
        <v>18.824544</v>
      </c>
      <c r="E225" s="92">
        <v>3.124221</v>
      </c>
      <c r="F225" s="92"/>
      <c r="G225" s="92">
        <v>7</v>
      </c>
    </row>
    <row r="226" ht="20.1" hidden="1" customHeight="1" outlineLevel="2" spans="1:7">
      <c r="A226" s="91" t="s">
        <v>1645</v>
      </c>
      <c r="B226" s="63" t="s">
        <v>1646</v>
      </c>
      <c r="C226" s="92">
        <f t="shared" si="7"/>
        <v>18.475835</v>
      </c>
      <c r="D226" s="92">
        <v>16.346419</v>
      </c>
      <c r="E226" s="92">
        <v>2.129416</v>
      </c>
      <c r="F226" s="92"/>
      <c r="G226" s="92"/>
    </row>
    <row r="227" ht="20.1" hidden="1" customHeight="1" outlineLevel="1" spans="1:7">
      <c r="A227" s="91"/>
      <c r="B227" s="63" t="s">
        <v>1647</v>
      </c>
      <c r="C227" s="92">
        <f>SUM(C228:C233)</f>
        <v>10191.548341</v>
      </c>
      <c r="D227" s="92">
        <f>SUM(D228:D233)</f>
        <v>1413.894997</v>
      </c>
      <c r="E227" s="92">
        <f>SUM(E228:E233)</f>
        <v>216.583344</v>
      </c>
      <c r="F227" s="92">
        <f>SUM(F228:F233)</f>
        <v>0</v>
      </c>
      <c r="G227" s="92">
        <f>SUM(G228:G233)</f>
        <v>8561.07</v>
      </c>
    </row>
    <row r="228" ht="20.1" hidden="1" customHeight="1" outlineLevel="2" spans="1:7">
      <c r="A228" s="91" t="s">
        <v>1648</v>
      </c>
      <c r="B228" s="63" t="s">
        <v>1649</v>
      </c>
      <c r="C228" s="92">
        <f t="shared" si="7"/>
        <v>9718.183386</v>
      </c>
      <c r="D228" s="92">
        <v>1034.825892</v>
      </c>
      <c r="E228" s="92">
        <v>171.987494</v>
      </c>
      <c r="F228" s="92"/>
      <c r="G228" s="92">
        <v>8511.37</v>
      </c>
    </row>
    <row r="229" ht="20.1" hidden="1" customHeight="1" outlineLevel="2" spans="1:7">
      <c r="A229" s="91" t="s">
        <v>1650</v>
      </c>
      <c r="B229" s="63" t="s">
        <v>1651</v>
      </c>
      <c r="C229" s="92">
        <f t="shared" si="7"/>
        <v>226.357293</v>
      </c>
      <c r="D229" s="92">
        <v>179.432163</v>
      </c>
      <c r="E229" s="92">
        <v>22.22513</v>
      </c>
      <c r="F229" s="92"/>
      <c r="G229" s="92">
        <v>24.7</v>
      </c>
    </row>
    <row r="230" ht="20.1" hidden="1" customHeight="1" outlineLevel="2" spans="1:7">
      <c r="A230" s="91" t="s">
        <v>1652</v>
      </c>
      <c r="B230" s="63" t="s">
        <v>1653</v>
      </c>
      <c r="C230" s="92">
        <f t="shared" si="7"/>
        <v>38.909734</v>
      </c>
      <c r="D230" s="92">
        <v>34.623782</v>
      </c>
      <c r="E230" s="92">
        <v>4.285952</v>
      </c>
      <c r="F230" s="92"/>
      <c r="G230" s="92"/>
    </row>
    <row r="231" ht="20.1" hidden="1" customHeight="1" outlineLevel="2" spans="1:7">
      <c r="A231" s="91" t="s">
        <v>1654</v>
      </c>
      <c r="B231" s="63" t="s">
        <v>1655</v>
      </c>
      <c r="C231" s="92">
        <f t="shared" si="7"/>
        <v>40.543202</v>
      </c>
      <c r="D231" s="92">
        <v>36.110858</v>
      </c>
      <c r="E231" s="92">
        <v>4.432344</v>
      </c>
      <c r="F231" s="92"/>
      <c r="G231" s="92"/>
    </row>
    <row r="232" ht="20.1" hidden="1" customHeight="1" outlineLevel="2" spans="1:7">
      <c r="A232" s="91" t="s">
        <v>1656</v>
      </c>
      <c r="B232" s="63" t="s">
        <v>1657</v>
      </c>
      <c r="C232" s="92">
        <f t="shared" si="7"/>
        <v>148.522662</v>
      </c>
      <c r="D232" s="92">
        <v>112.007358</v>
      </c>
      <c r="E232" s="92">
        <v>11.515304</v>
      </c>
      <c r="F232" s="92"/>
      <c r="G232" s="92">
        <v>25</v>
      </c>
    </row>
    <row r="233" ht="20.1" hidden="1" customHeight="1" outlineLevel="2" spans="1:7">
      <c r="A233" s="91" t="s">
        <v>1658</v>
      </c>
      <c r="B233" s="63" t="s">
        <v>1659</v>
      </c>
      <c r="C233" s="92">
        <f t="shared" si="7"/>
        <v>19.032064</v>
      </c>
      <c r="D233" s="92">
        <v>16.894944</v>
      </c>
      <c r="E233" s="92">
        <v>2.13712</v>
      </c>
      <c r="F233" s="92"/>
      <c r="G233" s="92"/>
    </row>
    <row r="234" ht="20.1" hidden="1" customHeight="1" outlineLevel="1" spans="1:7">
      <c r="A234" s="91"/>
      <c r="B234" s="63" t="s">
        <v>1660</v>
      </c>
      <c r="C234" s="92">
        <f>SUM(C235:C241)</f>
        <v>3593.339662</v>
      </c>
      <c r="D234" s="92">
        <f>SUM(D235:D241)</f>
        <v>1384.1372</v>
      </c>
      <c r="E234" s="92">
        <f>SUM(E235:E241)</f>
        <v>188.842462</v>
      </c>
      <c r="F234" s="92">
        <f>SUM(F235:F241)</f>
        <v>0</v>
      </c>
      <c r="G234" s="92">
        <f>SUM(G235:G241)</f>
        <v>2020.36</v>
      </c>
    </row>
    <row r="235" ht="20.1" hidden="1" customHeight="1" outlineLevel="2" spans="1:7">
      <c r="A235" s="91" t="s">
        <v>1661</v>
      </c>
      <c r="B235" s="63" t="s">
        <v>1662</v>
      </c>
      <c r="C235" s="92">
        <f t="shared" si="7"/>
        <v>3139.423709</v>
      </c>
      <c r="D235" s="92">
        <v>1012.305533</v>
      </c>
      <c r="E235" s="92">
        <v>147.758176</v>
      </c>
      <c r="F235" s="92"/>
      <c r="G235" s="92">
        <v>1979.36</v>
      </c>
    </row>
    <row r="236" ht="20.1" hidden="1" customHeight="1" outlineLevel="2" spans="1:7">
      <c r="A236" s="91" t="s">
        <v>1663</v>
      </c>
      <c r="B236" s="63" t="s">
        <v>1664</v>
      </c>
      <c r="C236" s="92">
        <f t="shared" si="7"/>
        <v>279.285735</v>
      </c>
      <c r="D236" s="92">
        <v>214.935281</v>
      </c>
      <c r="E236" s="92">
        <v>23.350454</v>
      </c>
      <c r="F236" s="92"/>
      <c r="G236" s="92">
        <v>41</v>
      </c>
    </row>
    <row r="237" ht="20.1" hidden="1" customHeight="1" outlineLevel="2" spans="1:7">
      <c r="A237" s="91" t="s">
        <v>1665</v>
      </c>
      <c r="B237" s="63" t="s">
        <v>1666</v>
      </c>
      <c r="C237" s="92">
        <f t="shared" si="7"/>
        <v>64.002896</v>
      </c>
      <c r="D237" s="92">
        <v>58.115592</v>
      </c>
      <c r="E237" s="92">
        <v>5.887304</v>
      </c>
      <c r="F237" s="92"/>
      <c r="G237" s="92"/>
    </row>
    <row r="238" ht="20.1" hidden="1" customHeight="1" outlineLevel="2" spans="1:7">
      <c r="A238" s="91" t="s">
        <v>1667</v>
      </c>
      <c r="B238" s="63" t="s">
        <v>1668</v>
      </c>
      <c r="C238" s="92">
        <f t="shared" si="7"/>
        <v>9.769021</v>
      </c>
      <c r="D238" s="92">
        <v>8.696957</v>
      </c>
      <c r="E238" s="92">
        <v>1.072064</v>
      </c>
      <c r="F238" s="92"/>
      <c r="G238" s="92"/>
    </row>
    <row r="239" ht="20.1" hidden="1" customHeight="1" outlineLevel="2" spans="1:7">
      <c r="A239" s="91" t="s">
        <v>1669</v>
      </c>
      <c r="B239" s="63" t="s">
        <v>1670</v>
      </c>
      <c r="C239" s="92">
        <f t="shared" si="7"/>
        <v>21.38177</v>
      </c>
      <c r="D239" s="92">
        <v>18.265402</v>
      </c>
      <c r="E239" s="92">
        <v>3.116368</v>
      </c>
      <c r="F239" s="92"/>
      <c r="G239" s="92"/>
    </row>
    <row r="240" ht="20.1" hidden="1" customHeight="1" outlineLevel="2" spans="1:7">
      <c r="A240" s="91" t="s">
        <v>1671</v>
      </c>
      <c r="B240" s="63" t="s">
        <v>1672</v>
      </c>
      <c r="C240" s="92">
        <f t="shared" si="7"/>
        <v>20.056149</v>
      </c>
      <c r="D240" s="92">
        <v>17.904845</v>
      </c>
      <c r="E240" s="92">
        <v>2.151304</v>
      </c>
      <c r="F240" s="92"/>
      <c r="G240" s="92"/>
    </row>
    <row r="241" ht="20.1" hidden="1" customHeight="1" outlineLevel="2" spans="1:7">
      <c r="A241" s="91" t="s">
        <v>1673</v>
      </c>
      <c r="B241" s="63" t="s">
        <v>1674</v>
      </c>
      <c r="C241" s="92">
        <f t="shared" si="7"/>
        <v>59.420382</v>
      </c>
      <c r="D241" s="92">
        <v>53.91359</v>
      </c>
      <c r="E241" s="92">
        <v>5.506792</v>
      </c>
      <c r="F241" s="92"/>
      <c r="G241" s="92"/>
    </row>
    <row r="242" ht="20.1" hidden="1" customHeight="1" outlineLevel="1" spans="1:7">
      <c r="A242" s="91"/>
      <c r="B242" s="63" t="s">
        <v>1675</v>
      </c>
      <c r="C242" s="92">
        <f>SUM(C243:C247)</f>
        <v>2478.875183</v>
      </c>
      <c r="D242" s="92">
        <f>SUM(D243:D247)</f>
        <v>926.029361</v>
      </c>
      <c r="E242" s="92">
        <f>SUM(E243:E247)</f>
        <v>134.168922</v>
      </c>
      <c r="F242" s="92">
        <f>SUM(F243:F247)</f>
        <v>0</v>
      </c>
      <c r="G242" s="92">
        <f>SUM(G243:G247)</f>
        <v>1418.6769</v>
      </c>
    </row>
    <row r="243" ht="20.1" hidden="1" customHeight="1" outlineLevel="2" spans="1:7">
      <c r="A243" s="91" t="s">
        <v>1676</v>
      </c>
      <c r="B243" s="63" t="s">
        <v>1677</v>
      </c>
      <c r="C243" s="92">
        <f t="shared" si="7"/>
        <v>2163.11691</v>
      </c>
      <c r="D243" s="92">
        <v>667.810412</v>
      </c>
      <c r="E243" s="92">
        <v>105.729598</v>
      </c>
      <c r="F243" s="92"/>
      <c r="G243" s="92">
        <v>1389.5769</v>
      </c>
    </row>
    <row r="244" ht="20.1" hidden="1" customHeight="1" outlineLevel="2" spans="1:7">
      <c r="A244" s="91" t="s">
        <v>1678</v>
      </c>
      <c r="B244" s="63" t="s">
        <v>1679</v>
      </c>
      <c r="C244" s="92">
        <f t="shared" si="7"/>
        <v>260.407486</v>
      </c>
      <c r="D244" s="92">
        <v>216.292538</v>
      </c>
      <c r="E244" s="92">
        <v>22.014948</v>
      </c>
      <c r="F244" s="92"/>
      <c r="G244" s="92">
        <v>22.1</v>
      </c>
    </row>
    <row r="245" ht="20.1" hidden="1" customHeight="1" outlineLevel="2" spans="1:7">
      <c r="A245" s="91" t="s">
        <v>1680</v>
      </c>
      <c r="B245" s="63" t="s">
        <v>1681</v>
      </c>
      <c r="C245" s="92">
        <f t="shared" si="7"/>
        <v>9.247448</v>
      </c>
      <c r="D245" s="92">
        <v>8.182608</v>
      </c>
      <c r="E245" s="92">
        <v>1.06484</v>
      </c>
      <c r="F245" s="92"/>
      <c r="G245" s="92"/>
    </row>
    <row r="246" ht="20.1" hidden="1" customHeight="1" outlineLevel="2" spans="1:7">
      <c r="A246" s="91" t="s">
        <v>1682</v>
      </c>
      <c r="B246" s="63" t="s">
        <v>1683</v>
      </c>
      <c r="C246" s="92">
        <f t="shared" si="7"/>
        <v>26.627678</v>
      </c>
      <c r="D246" s="92">
        <v>16.411406</v>
      </c>
      <c r="E246" s="92">
        <v>3.216272</v>
      </c>
      <c r="F246" s="92"/>
      <c r="G246" s="92">
        <v>7</v>
      </c>
    </row>
    <row r="247" ht="20.1" hidden="1" customHeight="1" outlineLevel="2" spans="1:7">
      <c r="A247" s="91" t="s">
        <v>1684</v>
      </c>
      <c r="B247" s="63" t="s">
        <v>1685</v>
      </c>
      <c r="C247" s="92">
        <f t="shared" si="7"/>
        <v>19.475661</v>
      </c>
      <c r="D247" s="92">
        <v>17.332397</v>
      </c>
      <c r="E247" s="92">
        <v>2.143264</v>
      </c>
      <c r="F247" s="92"/>
      <c r="G247" s="92"/>
    </row>
    <row r="248" ht="20.1" hidden="1" customHeight="1" outlineLevel="1" spans="1:7">
      <c r="A248" s="91"/>
      <c r="B248" s="63" t="s">
        <v>1686</v>
      </c>
      <c r="C248" s="92">
        <f>SUM(C249:C252)</f>
        <v>2892.699322</v>
      </c>
      <c r="D248" s="92">
        <f>SUM(D249:D252)</f>
        <v>918.396136</v>
      </c>
      <c r="E248" s="92">
        <f>SUM(E249:E252)</f>
        <v>121.953186</v>
      </c>
      <c r="F248" s="92">
        <f>SUM(F249:F252)</f>
        <v>0</v>
      </c>
      <c r="G248" s="92">
        <f>SUM(G249:G252)</f>
        <v>1852.35</v>
      </c>
    </row>
    <row r="249" ht="20.1" hidden="1" customHeight="1" outlineLevel="2" spans="1:7">
      <c r="A249" s="91" t="s">
        <v>1687</v>
      </c>
      <c r="B249" s="63" t="s">
        <v>1688</v>
      </c>
      <c r="C249" s="92">
        <f t="shared" si="7"/>
        <v>2580.967768</v>
      </c>
      <c r="D249" s="92">
        <v>664.579914</v>
      </c>
      <c r="E249" s="92">
        <v>94.637854</v>
      </c>
      <c r="F249" s="92"/>
      <c r="G249" s="92">
        <v>1821.75</v>
      </c>
    </row>
    <row r="250" ht="20.1" hidden="1" customHeight="1" outlineLevel="2" spans="1:7">
      <c r="A250" s="91" t="s">
        <v>1689</v>
      </c>
      <c r="B250" s="63" t="s">
        <v>1690</v>
      </c>
      <c r="C250" s="92">
        <f t="shared" si="7"/>
        <v>263.753982</v>
      </c>
      <c r="D250" s="92">
        <v>218.099946</v>
      </c>
      <c r="E250" s="92">
        <v>22.054036</v>
      </c>
      <c r="F250" s="92"/>
      <c r="G250" s="92">
        <v>23.6</v>
      </c>
    </row>
    <row r="251" ht="20.1" hidden="1" customHeight="1" outlineLevel="2" spans="1:7">
      <c r="A251" s="91" t="s">
        <v>1691</v>
      </c>
      <c r="B251" s="63" t="s">
        <v>1692</v>
      </c>
      <c r="C251" s="92">
        <f t="shared" si="7"/>
        <v>28.69945</v>
      </c>
      <c r="D251" s="92">
        <v>18.578682</v>
      </c>
      <c r="E251" s="92">
        <v>3.120768</v>
      </c>
      <c r="F251" s="92"/>
      <c r="G251" s="92">
        <v>7</v>
      </c>
    </row>
    <row r="252" ht="20.1" hidden="1" customHeight="1" outlineLevel="2" spans="1:7">
      <c r="A252" s="91" t="s">
        <v>1693</v>
      </c>
      <c r="B252" s="63" t="s">
        <v>1694</v>
      </c>
      <c r="C252" s="92">
        <f t="shared" si="7"/>
        <v>19.278122</v>
      </c>
      <c r="D252" s="92">
        <v>17.137594</v>
      </c>
      <c r="E252" s="92">
        <v>2.140528</v>
      </c>
      <c r="F252" s="92"/>
      <c r="G252" s="92"/>
    </row>
    <row r="253" ht="20.1" hidden="1" customHeight="1" outlineLevel="1" spans="1:7">
      <c r="A253" s="91"/>
      <c r="B253" s="63" t="s">
        <v>1695</v>
      </c>
      <c r="C253" s="92">
        <f>SUM(C254:C258)</f>
        <v>8749.542802</v>
      </c>
      <c r="D253" s="92">
        <f>SUM(D254:D258)</f>
        <v>1511.956684</v>
      </c>
      <c r="E253" s="92">
        <f>SUM(E254:E258)</f>
        <v>201.071796</v>
      </c>
      <c r="F253" s="92">
        <f>SUM(F254:F258)</f>
        <v>0</v>
      </c>
      <c r="G253" s="92">
        <f>SUM(G254:G258)</f>
        <v>7036.514322</v>
      </c>
    </row>
    <row r="254" ht="20.1" hidden="1" customHeight="1" outlineLevel="2" spans="1:7">
      <c r="A254" s="91" t="s">
        <v>1696</v>
      </c>
      <c r="B254" s="63" t="s">
        <v>1697</v>
      </c>
      <c r="C254" s="92">
        <f t="shared" si="7"/>
        <v>6446.66941</v>
      </c>
      <c r="D254" s="92">
        <v>1030.230442</v>
      </c>
      <c r="E254" s="92">
        <v>149.458968</v>
      </c>
      <c r="F254" s="92"/>
      <c r="G254" s="92">
        <v>5266.98</v>
      </c>
    </row>
    <row r="255" ht="20.1" hidden="1" customHeight="1" outlineLevel="2" spans="1:7">
      <c r="A255" s="91" t="s">
        <v>1698</v>
      </c>
      <c r="B255" s="63" t="s">
        <v>1699</v>
      </c>
      <c r="C255" s="92">
        <f t="shared" si="7"/>
        <v>269.336209</v>
      </c>
      <c r="D255" s="92">
        <v>207.315357</v>
      </c>
      <c r="E255" s="92">
        <v>20.020852</v>
      </c>
      <c r="F255" s="92"/>
      <c r="G255" s="92">
        <v>42</v>
      </c>
    </row>
    <row r="256" ht="20.1" hidden="1" customHeight="1" outlineLevel="2" spans="1:7">
      <c r="A256" s="91" t="s">
        <v>1700</v>
      </c>
      <c r="B256" s="63" t="s">
        <v>1701</v>
      </c>
      <c r="C256" s="92">
        <f t="shared" si="7"/>
        <v>193.416827</v>
      </c>
      <c r="D256" s="92">
        <v>173.688563</v>
      </c>
      <c r="E256" s="92">
        <v>19.728264</v>
      </c>
      <c r="F256" s="92"/>
      <c r="G256" s="92"/>
    </row>
    <row r="257" ht="20.1" hidden="1" customHeight="1" outlineLevel="2" spans="1:7">
      <c r="A257" s="91" t="s">
        <v>1702</v>
      </c>
      <c r="B257" s="63" t="s">
        <v>1703</v>
      </c>
      <c r="C257" s="92">
        <f t="shared" si="7"/>
        <v>1795.085507</v>
      </c>
      <c r="D257" s="92">
        <v>60.995019</v>
      </c>
      <c r="E257" s="92">
        <v>6.556166</v>
      </c>
      <c r="F257" s="92"/>
      <c r="G257" s="92">
        <v>1727.534322</v>
      </c>
    </row>
    <row r="258" ht="20.1" hidden="1" customHeight="1" outlineLevel="2" spans="1:7">
      <c r="A258" s="91" t="s">
        <v>1704</v>
      </c>
      <c r="B258" s="63" t="s">
        <v>1705</v>
      </c>
      <c r="C258" s="92">
        <f t="shared" si="7"/>
        <v>45.034849</v>
      </c>
      <c r="D258" s="92">
        <v>39.727303</v>
      </c>
      <c r="E258" s="92">
        <v>5.307546</v>
      </c>
      <c r="F258" s="92"/>
      <c r="G258" s="92"/>
    </row>
    <row r="259" ht="20.1" hidden="1" customHeight="1" outlineLevel="1" spans="1:7">
      <c r="A259" s="91"/>
      <c r="B259" s="63" t="s">
        <v>1706</v>
      </c>
      <c r="C259" s="92">
        <f>SUM(C260:C264)</f>
        <v>4513.798139</v>
      </c>
      <c r="D259" s="92">
        <f>SUM(D260:D264)</f>
        <v>972.522962</v>
      </c>
      <c r="E259" s="92">
        <f>SUM(E260:E264)</f>
        <v>140.365177</v>
      </c>
      <c r="F259" s="92">
        <f>SUM(F260:F264)</f>
        <v>0</v>
      </c>
      <c r="G259" s="92">
        <f>SUM(G260:G264)</f>
        <v>3400.91</v>
      </c>
    </row>
    <row r="260" ht="20.1" hidden="1" customHeight="1" outlineLevel="2" spans="1:7">
      <c r="A260" s="91" t="s">
        <v>1707</v>
      </c>
      <c r="B260" s="63" t="s">
        <v>1708</v>
      </c>
      <c r="C260" s="92">
        <f t="shared" si="7"/>
        <v>4170.222663</v>
      </c>
      <c r="D260" s="92">
        <v>695.8108</v>
      </c>
      <c r="E260" s="92">
        <v>110.301863</v>
      </c>
      <c r="F260" s="92"/>
      <c r="G260" s="92">
        <v>3364.11</v>
      </c>
    </row>
    <row r="261" ht="20.1" hidden="1" customHeight="1" outlineLevel="2" spans="1:7">
      <c r="A261" s="91" t="s">
        <v>1709</v>
      </c>
      <c r="B261" s="63" t="s">
        <v>1710</v>
      </c>
      <c r="C261" s="92">
        <f t="shared" si="7"/>
        <v>274.166177</v>
      </c>
      <c r="D261" s="92">
        <v>225.659391</v>
      </c>
      <c r="E261" s="92">
        <v>22.206786</v>
      </c>
      <c r="F261" s="92"/>
      <c r="G261" s="92">
        <v>26.3</v>
      </c>
    </row>
    <row r="262" ht="20.1" hidden="1" customHeight="1" outlineLevel="2" spans="1:7">
      <c r="A262" s="91" t="s">
        <v>1711</v>
      </c>
      <c r="B262" s="63" t="s">
        <v>1712</v>
      </c>
      <c r="C262" s="92">
        <f t="shared" si="7"/>
        <v>8.978864</v>
      </c>
      <c r="D262" s="92">
        <v>7.917744</v>
      </c>
      <c r="E262" s="92">
        <v>1.06112</v>
      </c>
      <c r="F262" s="92"/>
      <c r="G262" s="92"/>
    </row>
    <row r="263" ht="20.1" hidden="1" customHeight="1" outlineLevel="2" spans="1:7">
      <c r="A263" s="91" t="s">
        <v>1713</v>
      </c>
      <c r="B263" s="63" t="s">
        <v>1714</v>
      </c>
      <c r="C263" s="92">
        <f t="shared" ref="C263:C288" si="8">SUM(D263:G263)</f>
        <v>41.59591</v>
      </c>
      <c r="D263" s="92">
        <v>26.434886</v>
      </c>
      <c r="E263" s="92">
        <v>4.661024</v>
      </c>
      <c r="F263" s="92"/>
      <c r="G263" s="92">
        <v>10.5</v>
      </c>
    </row>
    <row r="264" ht="20.1" hidden="1" customHeight="1" outlineLevel="2" spans="1:7">
      <c r="A264" s="91" t="s">
        <v>1715</v>
      </c>
      <c r="B264" s="63" t="s">
        <v>1716</v>
      </c>
      <c r="C264" s="92">
        <f t="shared" si="8"/>
        <v>18.834525</v>
      </c>
      <c r="D264" s="92">
        <v>16.700141</v>
      </c>
      <c r="E264" s="92">
        <v>2.134384</v>
      </c>
      <c r="F264" s="92"/>
      <c r="G264" s="92"/>
    </row>
    <row r="265" ht="20.1" hidden="1" customHeight="1" outlineLevel="1" spans="1:7">
      <c r="A265" s="91"/>
      <c r="B265" s="63" t="s">
        <v>1717</v>
      </c>
      <c r="C265" s="92">
        <f>SUM(C266:C270)</f>
        <v>5088.729944</v>
      </c>
      <c r="D265" s="92">
        <f>SUM(D266:D270)</f>
        <v>1510.281824</v>
      </c>
      <c r="E265" s="92">
        <f>SUM(E266:E270)</f>
        <v>218.05812</v>
      </c>
      <c r="F265" s="92">
        <f>SUM(F266:F270)</f>
        <v>0</v>
      </c>
      <c r="G265" s="92">
        <f>SUM(G266:G270)</f>
        <v>3360.39</v>
      </c>
    </row>
    <row r="266" ht="20.1" hidden="1" customHeight="1" outlineLevel="2" spans="1:7">
      <c r="A266" s="91" t="s">
        <v>1718</v>
      </c>
      <c r="B266" s="63" t="s">
        <v>1719</v>
      </c>
      <c r="C266" s="92">
        <f t="shared" si="8"/>
        <v>4375.449639</v>
      </c>
      <c r="D266" s="92">
        <v>882.447997</v>
      </c>
      <c r="E266" s="92">
        <v>150.611642</v>
      </c>
      <c r="F266" s="92"/>
      <c r="G266" s="92">
        <v>3342.39</v>
      </c>
    </row>
    <row r="267" ht="20.1" hidden="1" customHeight="1" outlineLevel="2" spans="1:7">
      <c r="A267" s="91" t="s">
        <v>1720</v>
      </c>
      <c r="B267" s="63" t="s">
        <v>1721</v>
      </c>
      <c r="C267" s="92">
        <f t="shared" si="8"/>
        <v>311.207304</v>
      </c>
      <c r="D267" s="92">
        <v>268.519012</v>
      </c>
      <c r="E267" s="92">
        <v>24.688292</v>
      </c>
      <c r="F267" s="92"/>
      <c r="G267" s="92">
        <v>18</v>
      </c>
    </row>
    <row r="268" ht="20.1" hidden="1" customHeight="1" outlineLevel="2" spans="1:7">
      <c r="A268" s="91" t="s">
        <v>1722</v>
      </c>
      <c r="B268" s="63" t="s">
        <v>1723</v>
      </c>
      <c r="C268" s="92">
        <f t="shared" si="8"/>
        <v>117.87915</v>
      </c>
      <c r="D268" s="92">
        <v>106.223178</v>
      </c>
      <c r="E268" s="92">
        <v>11.655972</v>
      </c>
      <c r="F268" s="92"/>
      <c r="G268" s="92"/>
    </row>
    <row r="269" ht="20.1" hidden="1" customHeight="1" outlineLevel="2" spans="1:7">
      <c r="A269" s="91" t="s">
        <v>1724</v>
      </c>
      <c r="B269" s="63" t="s">
        <v>1725</v>
      </c>
      <c r="C269" s="92">
        <f t="shared" si="8"/>
        <v>275.256574</v>
      </c>
      <c r="D269" s="92">
        <v>245.214904</v>
      </c>
      <c r="E269" s="92">
        <v>30.04167</v>
      </c>
      <c r="F269" s="92"/>
      <c r="G269" s="92"/>
    </row>
    <row r="270" ht="20.1" hidden="1" customHeight="1" outlineLevel="2" spans="1:7">
      <c r="A270" s="91" t="s">
        <v>1726</v>
      </c>
      <c r="B270" s="63" t="s">
        <v>1727</v>
      </c>
      <c r="C270" s="92">
        <f t="shared" si="8"/>
        <v>8.937277</v>
      </c>
      <c r="D270" s="92">
        <v>7.876733</v>
      </c>
      <c r="E270" s="92">
        <v>1.060544</v>
      </c>
      <c r="F270" s="92"/>
      <c r="G270" s="92"/>
    </row>
    <row r="271" ht="20.1" hidden="1" customHeight="1" outlineLevel="1" spans="1:7">
      <c r="A271" s="91"/>
      <c r="B271" s="63" t="s">
        <v>1728</v>
      </c>
      <c r="C271" s="92">
        <f>SUM(C272:C277)</f>
        <v>43355.858544</v>
      </c>
      <c r="D271" s="92">
        <f>SUM(D272:D277)</f>
        <v>1326.636742</v>
      </c>
      <c r="E271" s="92">
        <f>SUM(E272:E277)</f>
        <v>169.651802</v>
      </c>
      <c r="F271" s="92">
        <f>SUM(F272:F277)</f>
        <v>0</v>
      </c>
      <c r="G271" s="92">
        <f>SUM(G272:G277)</f>
        <v>41859.57</v>
      </c>
    </row>
    <row r="272" ht="20.1" hidden="1" customHeight="1" outlineLevel="2" spans="1:7">
      <c r="A272" s="91" t="s">
        <v>1729</v>
      </c>
      <c r="B272" s="63" t="s">
        <v>1730</v>
      </c>
      <c r="C272" s="92">
        <f t="shared" si="8"/>
        <v>42788.928745</v>
      </c>
      <c r="D272" s="92">
        <v>835.539092</v>
      </c>
      <c r="E272" s="92">
        <v>109.819653</v>
      </c>
      <c r="F272" s="92"/>
      <c r="G272" s="92">
        <v>41843.57</v>
      </c>
    </row>
    <row r="273" ht="20.1" hidden="1" customHeight="1" outlineLevel="2" spans="1:7">
      <c r="A273" s="91" t="s">
        <v>1731</v>
      </c>
      <c r="B273" s="63" t="s">
        <v>1732</v>
      </c>
      <c r="C273" s="92">
        <f t="shared" si="8"/>
        <v>244.623111</v>
      </c>
      <c r="D273" s="92">
        <v>206.041609</v>
      </c>
      <c r="E273" s="92">
        <v>22.581502</v>
      </c>
      <c r="F273" s="92"/>
      <c r="G273" s="92">
        <v>16</v>
      </c>
    </row>
    <row r="274" ht="20.1" hidden="1" customHeight="1" outlineLevel="2" spans="1:7">
      <c r="A274" s="91" t="s">
        <v>1733</v>
      </c>
      <c r="B274" s="63" t="s">
        <v>1734</v>
      </c>
      <c r="C274" s="92">
        <f t="shared" si="8"/>
        <v>105.441138</v>
      </c>
      <c r="D274" s="92">
        <v>92.739626</v>
      </c>
      <c r="E274" s="92">
        <v>12.701512</v>
      </c>
      <c r="F274" s="92"/>
      <c r="G274" s="92"/>
    </row>
    <row r="275" ht="20.1" hidden="1" customHeight="1" outlineLevel="2" spans="1:7">
      <c r="A275" s="91" t="s">
        <v>1735</v>
      </c>
      <c r="B275" s="63" t="s">
        <v>1736</v>
      </c>
      <c r="C275" s="92">
        <f t="shared" si="8"/>
        <v>87.502924</v>
      </c>
      <c r="D275" s="92">
        <v>77.860141</v>
      </c>
      <c r="E275" s="92">
        <v>9.642783</v>
      </c>
      <c r="F275" s="92"/>
      <c r="G275" s="92"/>
    </row>
    <row r="276" ht="20.1" hidden="1" customHeight="1" outlineLevel="2" spans="1:7">
      <c r="A276" s="91" t="s">
        <v>1737</v>
      </c>
      <c r="B276" s="63" t="s">
        <v>1738</v>
      </c>
      <c r="C276" s="92">
        <f t="shared" si="8"/>
        <v>101.431476</v>
      </c>
      <c r="D276" s="92">
        <v>89.722259</v>
      </c>
      <c r="E276" s="92">
        <v>11.709217</v>
      </c>
      <c r="F276" s="92"/>
      <c r="G276" s="92"/>
    </row>
    <row r="277" ht="20.1" hidden="1" customHeight="1" outlineLevel="2" spans="1:7">
      <c r="A277" s="91" t="s">
        <v>1739</v>
      </c>
      <c r="B277" s="63" t="s">
        <v>1740</v>
      </c>
      <c r="C277" s="92">
        <f t="shared" si="8"/>
        <v>27.93115</v>
      </c>
      <c r="D277" s="92">
        <v>24.734015</v>
      </c>
      <c r="E277" s="92">
        <v>3.197135</v>
      </c>
      <c r="F277" s="92"/>
      <c r="G277" s="92"/>
    </row>
    <row r="278" ht="20.1" hidden="1" customHeight="1" outlineLevel="1" spans="1:7">
      <c r="A278" s="91"/>
      <c r="B278" s="63" t="s">
        <v>1741</v>
      </c>
      <c r="C278" s="92">
        <f>SUM(C279:C282)</f>
        <v>580.954235</v>
      </c>
      <c r="D278" s="92">
        <f>SUM(D279:D282)</f>
        <v>501.966021</v>
      </c>
      <c r="E278" s="92">
        <f>SUM(E279:E282)</f>
        <v>78.988214</v>
      </c>
      <c r="F278" s="92">
        <f>SUM(F279:F282)</f>
        <v>0</v>
      </c>
      <c r="G278" s="92">
        <f>SUM(G279:G282)</f>
        <v>0</v>
      </c>
    </row>
    <row r="279" ht="20.1" hidden="1" customHeight="1" outlineLevel="2" spans="1:7">
      <c r="A279" s="91" t="s">
        <v>1742</v>
      </c>
      <c r="B279" s="63" t="s">
        <v>1743</v>
      </c>
      <c r="C279" s="92">
        <f t="shared" si="8"/>
        <v>260.262377</v>
      </c>
      <c r="D279" s="92">
        <v>218.502443</v>
      </c>
      <c r="E279" s="92">
        <v>41.759934</v>
      </c>
      <c r="F279" s="92"/>
      <c r="G279" s="92"/>
    </row>
    <row r="280" ht="20.1" hidden="1" customHeight="1" outlineLevel="2" spans="1:7">
      <c r="A280" s="91" t="s">
        <v>1744</v>
      </c>
      <c r="B280" s="63" t="s">
        <v>1745</v>
      </c>
      <c r="C280" s="92">
        <f t="shared" si="8"/>
        <v>83.840683</v>
      </c>
      <c r="D280" s="92">
        <v>73.311865</v>
      </c>
      <c r="E280" s="92">
        <v>10.528818</v>
      </c>
      <c r="F280" s="92"/>
      <c r="G280" s="92"/>
    </row>
    <row r="281" ht="20.1" hidden="1" customHeight="1" outlineLevel="2" spans="1:7">
      <c r="A281" s="91" t="s">
        <v>1746</v>
      </c>
      <c r="B281" s="63" t="s">
        <v>1747</v>
      </c>
      <c r="C281" s="92">
        <f t="shared" si="8"/>
        <v>208.87719</v>
      </c>
      <c r="D281" s="92">
        <v>185.375456</v>
      </c>
      <c r="E281" s="92">
        <v>23.501734</v>
      </c>
      <c r="F281" s="92"/>
      <c r="G281" s="92"/>
    </row>
    <row r="282" ht="20.1" hidden="1" customHeight="1" outlineLevel="2" spans="1:7">
      <c r="A282" s="91" t="s">
        <v>1748</v>
      </c>
      <c r="B282" s="63" t="s">
        <v>1749</v>
      </c>
      <c r="C282" s="92">
        <f t="shared" si="8"/>
        <v>27.973985</v>
      </c>
      <c r="D282" s="92">
        <v>24.776257</v>
      </c>
      <c r="E282" s="92">
        <v>3.197728</v>
      </c>
      <c r="F282" s="92"/>
      <c r="G282" s="92"/>
    </row>
    <row r="283" ht="20.1" hidden="1" customHeight="1" outlineLevel="1" spans="1:7">
      <c r="A283" s="91"/>
      <c r="B283" s="63" t="s">
        <v>3041</v>
      </c>
      <c r="C283" s="92">
        <f>SUM(C284:C288)</f>
        <v>1142.266936</v>
      </c>
      <c r="D283" s="92">
        <f>SUM(D284:D288)</f>
        <v>444.660414</v>
      </c>
      <c r="E283" s="92">
        <f>SUM(E284:E288)</f>
        <v>70.276522</v>
      </c>
      <c r="F283" s="92">
        <f>SUM(F284:F288)</f>
        <v>0</v>
      </c>
      <c r="G283" s="92">
        <f>SUM(G284:G288)</f>
        <v>627.33</v>
      </c>
    </row>
    <row r="284" ht="20.1" hidden="1" customHeight="1" outlineLevel="2" spans="1:7">
      <c r="A284" s="91" t="s">
        <v>1751</v>
      </c>
      <c r="B284" s="63" t="s">
        <v>1752</v>
      </c>
      <c r="C284" s="92">
        <f t="shared" si="8"/>
        <v>981.220963</v>
      </c>
      <c r="D284" s="92">
        <v>321.459033</v>
      </c>
      <c r="E284" s="92">
        <v>56.53193</v>
      </c>
      <c r="F284" s="92"/>
      <c r="G284" s="92">
        <v>603.23</v>
      </c>
    </row>
    <row r="285" ht="20.1" hidden="1" customHeight="1" outlineLevel="2" spans="1:7">
      <c r="A285" s="91" t="s">
        <v>1753</v>
      </c>
      <c r="B285" s="63" t="s">
        <v>1754</v>
      </c>
      <c r="C285" s="92">
        <f t="shared" si="8"/>
        <v>131.338187</v>
      </c>
      <c r="D285" s="92">
        <v>97.188689</v>
      </c>
      <c r="E285" s="92">
        <v>10.049498</v>
      </c>
      <c r="F285" s="92"/>
      <c r="G285" s="92">
        <v>24.1</v>
      </c>
    </row>
    <row r="286" ht="20.1" hidden="1" customHeight="1" outlineLevel="2" spans="1:7">
      <c r="A286" s="91" t="s">
        <v>1755</v>
      </c>
      <c r="B286" s="63" t="s">
        <v>1756</v>
      </c>
      <c r="C286" s="92">
        <f t="shared" si="8"/>
        <v>10.696516</v>
      </c>
      <c r="D286" s="92">
        <v>9.138254</v>
      </c>
      <c r="E286" s="92">
        <v>1.558262</v>
      </c>
      <c r="F286" s="92"/>
      <c r="G286" s="92"/>
    </row>
    <row r="287" ht="20.1" hidden="1" customHeight="1" outlineLevel="2" spans="1:7">
      <c r="A287" s="91" t="s">
        <v>1757</v>
      </c>
      <c r="B287" s="63" t="s">
        <v>1758</v>
      </c>
      <c r="C287" s="92">
        <f t="shared" si="8"/>
        <v>9.351416</v>
      </c>
      <c r="D287" s="92">
        <v>8.285136</v>
      </c>
      <c r="E287" s="92">
        <v>1.06628</v>
      </c>
      <c r="F287" s="92"/>
      <c r="G287" s="92"/>
    </row>
    <row r="288" ht="20.1" hidden="1" customHeight="1" outlineLevel="2" spans="1:7">
      <c r="A288" s="91" t="s">
        <v>1759</v>
      </c>
      <c r="B288" s="63" t="s">
        <v>1760</v>
      </c>
      <c r="C288" s="92">
        <f t="shared" si="8"/>
        <v>9.659854</v>
      </c>
      <c r="D288" s="92">
        <v>8.589302</v>
      </c>
      <c r="E288" s="92">
        <v>1.070552</v>
      </c>
      <c r="F288" s="92"/>
      <c r="G288" s="92"/>
    </row>
    <row r="289" s="6" customFormat="1" ht="20.1" customHeight="1" spans="1:7">
      <c r="A289" s="93">
        <v>889</v>
      </c>
      <c r="B289" s="16" t="s">
        <v>3186</v>
      </c>
      <c r="C289" s="94">
        <f>SUM(C290:C300)</f>
        <v>177086.0415</v>
      </c>
      <c r="D289" s="94">
        <f>SUM(D290:D300)</f>
        <v>0</v>
      </c>
      <c r="E289" s="94">
        <f>SUM(E290:E300)</f>
        <v>0</v>
      </c>
      <c r="F289" s="94">
        <f>SUM(F290:F300)</f>
        <v>0</v>
      </c>
      <c r="G289" s="94">
        <f>SUM(G290:G300)</f>
        <v>177086.0415</v>
      </c>
    </row>
    <row r="290" ht="20.1" customHeight="1" outlineLevel="1" spans="1:7">
      <c r="A290" s="91" t="s">
        <v>1762</v>
      </c>
      <c r="B290" s="63" t="s">
        <v>1763</v>
      </c>
      <c r="C290" s="92">
        <f t="shared" ref="C290:C300" si="9">SUM(D290:G290)</f>
        <v>50541</v>
      </c>
      <c r="D290" s="96"/>
      <c r="E290" s="96"/>
      <c r="F290" s="96"/>
      <c r="G290" s="96">
        <v>50541</v>
      </c>
    </row>
    <row r="291" ht="20.1" customHeight="1" outlineLevel="1" spans="1:7">
      <c r="A291" s="91" t="s">
        <v>1764</v>
      </c>
      <c r="B291" s="63" t="s">
        <v>1765</v>
      </c>
      <c r="C291" s="92">
        <f t="shared" si="9"/>
        <v>215</v>
      </c>
      <c r="D291" s="96"/>
      <c r="E291" s="96"/>
      <c r="F291" s="96"/>
      <c r="G291" s="96">
        <v>215</v>
      </c>
    </row>
    <row r="292" ht="20.1" customHeight="1" outlineLevel="1" spans="1:7">
      <c r="A292" s="91" t="s">
        <v>1766</v>
      </c>
      <c r="B292" s="63" t="s">
        <v>1767</v>
      </c>
      <c r="C292" s="92">
        <f t="shared" si="9"/>
        <v>20663</v>
      </c>
      <c r="D292" s="96"/>
      <c r="E292" s="96"/>
      <c r="F292" s="96"/>
      <c r="G292" s="96">
        <v>20663</v>
      </c>
    </row>
    <row r="293" ht="20.1" customHeight="1" outlineLevel="1" spans="1:7">
      <c r="A293" s="91" t="s">
        <v>1768</v>
      </c>
      <c r="B293" s="63" t="s">
        <v>1769</v>
      </c>
      <c r="C293" s="92">
        <f t="shared" si="9"/>
        <v>1348</v>
      </c>
      <c r="D293" s="96"/>
      <c r="E293" s="96"/>
      <c r="F293" s="96"/>
      <c r="G293" s="96">
        <v>1348</v>
      </c>
    </row>
    <row r="294" ht="20.1" customHeight="1" outlineLevel="1" spans="1:7">
      <c r="A294" s="91" t="s">
        <v>1770</v>
      </c>
      <c r="B294" s="63" t="s">
        <v>1771</v>
      </c>
      <c r="C294" s="92">
        <f t="shared" si="9"/>
        <v>2210</v>
      </c>
      <c r="D294" s="96"/>
      <c r="E294" s="96"/>
      <c r="F294" s="96"/>
      <c r="G294" s="96">
        <v>2210</v>
      </c>
    </row>
    <row r="295" ht="20.1" customHeight="1" outlineLevel="1" spans="1:7">
      <c r="A295" s="91" t="s">
        <v>1772</v>
      </c>
      <c r="B295" s="63" t="s">
        <v>1773</v>
      </c>
      <c r="C295" s="92">
        <f t="shared" si="9"/>
        <v>17047.89</v>
      </c>
      <c r="D295" s="96"/>
      <c r="E295" s="96"/>
      <c r="F295" s="96"/>
      <c r="G295" s="96">
        <v>17047.89</v>
      </c>
    </row>
    <row r="296" ht="20.1" customHeight="1" outlineLevel="1" spans="1:7">
      <c r="A296" s="91" t="s">
        <v>1774</v>
      </c>
      <c r="B296" s="63" t="s">
        <v>1775</v>
      </c>
      <c r="C296" s="92">
        <f t="shared" si="9"/>
        <v>15070</v>
      </c>
      <c r="D296" s="96"/>
      <c r="E296" s="96"/>
      <c r="F296" s="96"/>
      <c r="G296" s="96">
        <v>15070</v>
      </c>
    </row>
    <row r="297" ht="20.1" customHeight="1" outlineLevel="1" spans="1:7">
      <c r="A297" s="91" t="s">
        <v>1776</v>
      </c>
      <c r="B297" s="63" t="s">
        <v>1777</v>
      </c>
      <c r="C297" s="92">
        <f t="shared" si="9"/>
        <v>16572</v>
      </c>
      <c r="D297" s="96"/>
      <c r="E297" s="96"/>
      <c r="F297" s="96"/>
      <c r="G297" s="96">
        <v>16572</v>
      </c>
    </row>
    <row r="298" ht="20.1" customHeight="1" outlineLevel="1" spans="1:7">
      <c r="A298" s="91" t="s">
        <v>1778</v>
      </c>
      <c r="B298" s="63" t="s">
        <v>1779</v>
      </c>
      <c r="C298" s="92">
        <f t="shared" si="9"/>
        <v>987</v>
      </c>
      <c r="D298" s="96"/>
      <c r="E298" s="96"/>
      <c r="F298" s="96"/>
      <c r="G298" s="96">
        <v>987</v>
      </c>
    </row>
    <row r="299" ht="20.1" customHeight="1" outlineLevel="1" spans="1:7">
      <c r="A299" s="91" t="s">
        <v>1780</v>
      </c>
      <c r="B299" s="63" t="s">
        <v>1781</v>
      </c>
      <c r="C299" s="92">
        <f t="shared" si="9"/>
        <v>50050</v>
      </c>
      <c r="D299" s="96"/>
      <c r="E299" s="96"/>
      <c r="F299" s="96"/>
      <c r="G299" s="96">
        <f>50+50000</f>
        <v>50050</v>
      </c>
    </row>
    <row r="300" ht="20.1" customHeight="1" outlineLevel="1" spans="1:7">
      <c r="A300" s="91" t="s">
        <v>1782</v>
      </c>
      <c r="B300" s="63" t="s">
        <v>1783</v>
      </c>
      <c r="C300" s="92">
        <f t="shared" si="9"/>
        <v>2382.1515</v>
      </c>
      <c r="D300" s="96"/>
      <c r="E300" s="96"/>
      <c r="F300" s="96"/>
      <c r="G300" s="96">
        <v>2382.1515</v>
      </c>
    </row>
    <row r="301" s="6" customFormat="1" ht="20.1" customHeight="1" collapsed="1" spans="1:7">
      <c r="A301" s="93"/>
      <c r="B301" s="16" t="s">
        <v>1784</v>
      </c>
      <c r="C301" s="94">
        <v>54725</v>
      </c>
      <c r="D301" s="94"/>
      <c r="E301" s="94"/>
      <c r="F301" s="94"/>
      <c r="G301" s="94">
        <v>54725</v>
      </c>
    </row>
    <row r="302" s="6" customFormat="1" ht="20.1" customHeight="1" spans="1:7">
      <c r="A302" s="93"/>
      <c r="B302" s="16" t="s">
        <v>1785</v>
      </c>
      <c r="C302" s="94">
        <v>16379</v>
      </c>
      <c r="D302" s="94"/>
      <c r="E302" s="94"/>
      <c r="F302" s="94"/>
      <c r="G302" s="94">
        <v>16379</v>
      </c>
    </row>
    <row r="303" s="6" customFormat="1" ht="20.1" customHeight="1" spans="1:7">
      <c r="A303" s="93"/>
      <c r="B303" s="16" t="s">
        <v>1786</v>
      </c>
      <c r="C303" s="94">
        <v>76113</v>
      </c>
      <c r="D303" s="94"/>
      <c r="E303" s="94"/>
      <c r="F303" s="94"/>
      <c r="G303" s="94">
        <v>76113</v>
      </c>
    </row>
  </sheetData>
  <mergeCells count="7">
    <mergeCell ref="A2:G2"/>
    <mergeCell ref="E4:F4"/>
    <mergeCell ref="A4:A5"/>
    <mergeCell ref="B4:B5"/>
    <mergeCell ref="C4:C5"/>
    <mergeCell ref="D4:D5"/>
    <mergeCell ref="G4:G5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461"/>
  <sheetViews>
    <sheetView workbookViewId="0">
      <selection activeCell="J6" sqref="J6"/>
    </sheetView>
  </sheetViews>
  <sheetFormatPr defaultColWidth="9" defaultRowHeight="14.25" outlineLevelCol="6"/>
  <cols>
    <col min="1" max="1" width="7.625" style="74" customWidth="1"/>
    <col min="2" max="2" width="23.625" customWidth="1"/>
    <col min="3" max="7" width="10.625" customWidth="1"/>
  </cols>
  <sheetData>
    <row r="1" s="1" customFormat="1" ht="20.1" customHeight="1" spans="1:1">
      <c r="A1" s="75" t="s">
        <v>31</v>
      </c>
    </row>
    <row r="2" s="2" customFormat="1" ht="45" customHeight="1" spans="1:7">
      <c r="A2" s="11" t="s">
        <v>32</v>
      </c>
      <c r="B2" s="11"/>
      <c r="C2" s="11"/>
      <c r="D2" s="11"/>
      <c r="E2" s="11"/>
      <c r="F2" s="11"/>
      <c r="G2" s="11"/>
    </row>
    <row r="3" s="3" customFormat="1" ht="19.5" customHeight="1" spans="7:7">
      <c r="G3" s="24" t="s">
        <v>41</v>
      </c>
    </row>
    <row r="4" s="4" customFormat="1" ht="15" customHeight="1" spans="1:7">
      <c r="A4" s="76" t="s">
        <v>3187</v>
      </c>
      <c r="B4" s="76" t="s">
        <v>3188</v>
      </c>
      <c r="C4" s="76" t="s">
        <v>1112</v>
      </c>
      <c r="D4" s="76" t="s">
        <v>3181</v>
      </c>
      <c r="E4" s="76" t="s">
        <v>3182</v>
      </c>
      <c r="F4" s="76"/>
      <c r="G4" s="76" t="s">
        <v>3183</v>
      </c>
    </row>
    <row r="5" s="4" customFormat="1" ht="27" spans="1:7">
      <c r="A5" s="76"/>
      <c r="B5" s="76"/>
      <c r="C5" s="76"/>
      <c r="D5" s="76"/>
      <c r="E5" s="76" t="s">
        <v>3189</v>
      </c>
      <c r="F5" s="76" t="s">
        <v>3185</v>
      </c>
      <c r="G5" s="76"/>
    </row>
    <row r="6" ht="17.45" customHeight="1" spans="1:7">
      <c r="A6" s="77"/>
      <c r="B6" s="78" t="s">
        <v>1112</v>
      </c>
      <c r="C6" s="79">
        <f>SUMIF($A$7:$A$497,"2??",C7:C497)</f>
        <v>762617.335095</v>
      </c>
      <c r="D6" s="79">
        <f>SUMIF($A$7:$A$497,"2??",D7:D497)</f>
        <v>218527.250254</v>
      </c>
      <c r="E6" s="79">
        <f>SUMIF($A$7:$A$497,"2??",E7:E497)</f>
        <v>25517.508309</v>
      </c>
      <c r="F6" s="79">
        <f>SUMIF($A$7:$A$497,"2??",F7:F497)</f>
        <v>358.8</v>
      </c>
      <c r="G6" s="79">
        <f>SUMIF($A$7:$A$497,"2??",G7:G497)</f>
        <v>518213.776532</v>
      </c>
    </row>
    <row r="7" ht="17.45" customHeight="1" spans="1:7">
      <c r="A7" s="77" t="s">
        <v>3190</v>
      </c>
      <c r="B7" s="80" t="s">
        <v>3191</v>
      </c>
      <c r="C7" s="79">
        <v>98989.911303</v>
      </c>
      <c r="D7" s="79">
        <v>42479.100855</v>
      </c>
      <c r="E7" s="79">
        <v>5937.765448</v>
      </c>
      <c r="F7" s="79">
        <v>82.75</v>
      </c>
      <c r="G7" s="79">
        <v>50490.295</v>
      </c>
    </row>
    <row r="8" ht="17.45" customHeight="1" outlineLevel="1" spans="1:7">
      <c r="A8" s="77">
        <v>20101</v>
      </c>
      <c r="B8" s="80" t="s">
        <v>3192</v>
      </c>
      <c r="C8" s="79">
        <v>2437.978132</v>
      </c>
      <c r="D8" s="79">
        <v>1407.507422</v>
      </c>
      <c r="E8" s="79">
        <v>273.37071</v>
      </c>
      <c r="F8" s="79"/>
      <c r="G8" s="79">
        <v>757.1</v>
      </c>
    </row>
    <row r="9" s="73" customFormat="1" ht="17.45" customHeight="1" outlineLevel="2" spans="1:7">
      <c r="A9" s="81">
        <v>2010101</v>
      </c>
      <c r="B9" s="82" t="s">
        <v>3193</v>
      </c>
      <c r="C9" s="83">
        <v>2101.878132</v>
      </c>
      <c r="D9" s="83">
        <v>1407.507422</v>
      </c>
      <c r="E9" s="83">
        <v>238.37071</v>
      </c>
      <c r="F9" s="83"/>
      <c r="G9" s="83">
        <v>456</v>
      </c>
    </row>
    <row r="10" s="73" customFormat="1" ht="17.45" customHeight="1" outlineLevel="2" spans="1:7">
      <c r="A10" s="81">
        <v>2010102</v>
      </c>
      <c r="B10" s="82" t="s">
        <v>3194</v>
      </c>
      <c r="C10" s="83">
        <v>105.5</v>
      </c>
      <c r="D10" s="83"/>
      <c r="E10" s="83"/>
      <c r="F10" s="83"/>
      <c r="G10" s="83">
        <v>105.5</v>
      </c>
    </row>
    <row r="11" s="73" customFormat="1" ht="17.45" customHeight="1" outlineLevel="2" spans="1:7">
      <c r="A11" s="81">
        <v>2010104</v>
      </c>
      <c r="B11" s="82" t="s">
        <v>3195</v>
      </c>
      <c r="C11" s="83">
        <v>106.4</v>
      </c>
      <c r="D11" s="83"/>
      <c r="E11" s="83">
        <v>20</v>
      </c>
      <c r="F11" s="83"/>
      <c r="G11" s="83">
        <v>86.4</v>
      </c>
    </row>
    <row r="12" s="73" customFormat="1" ht="17.45" customHeight="1" outlineLevel="2" spans="1:7">
      <c r="A12" s="81">
        <v>2010108</v>
      </c>
      <c r="B12" s="82" t="s">
        <v>3196</v>
      </c>
      <c r="C12" s="83">
        <v>78.2</v>
      </c>
      <c r="D12" s="83"/>
      <c r="E12" s="83"/>
      <c r="F12" s="83"/>
      <c r="G12" s="83">
        <v>78.2</v>
      </c>
    </row>
    <row r="13" s="73" customFormat="1" ht="17.45" customHeight="1" outlineLevel="2" spans="1:7">
      <c r="A13" s="81">
        <v>2010199</v>
      </c>
      <c r="B13" s="82" t="s">
        <v>3197</v>
      </c>
      <c r="C13" s="83">
        <v>46</v>
      </c>
      <c r="D13" s="83"/>
      <c r="E13" s="83">
        <v>15</v>
      </c>
      <c r="F13" s="83"/>
      <c r="G13" s="83">
        <v>31</v>
      </c>
    </row>
    <row r="14" ht="17.45" customHeight="1" outlineLevel="1" spans="1:7">
      <c r="A14" s="77">
        <v>20102</v>
      </c>
      <c r="B14" s="80" t="s">
        <v>3198</v>
      </c>
      <c r="C14" s="79">
        <v>1690.553502</v>
      </c>
      <c r="D14" s="79">
        <v>1008.758194</v>
      </c>
      <c r="E14" s="79">
        <v>224.005308</v>
      </c>
      <c r="F14" s="79"/>
      <c r="G14" s="79">
        <v>457.79</v>
      </c>
    </row>
    <row r="15" s="73" customFormat="1" ht="17.45" customHeight="1" outlineLevel="2" spans="1:7">
      <c r="A15" s="81">
        <v>2010201</v>
      </c>
      <c r="B15" s="82" t="s">
        <v>3193</v>
      </c>
      <c r="C15" s="83">
        <v>1381.763502</v>
      </c>
      <c r="D15" s="83">
        <v>1008.758194</v>
      </c>
      <c r="E15" s="83">
        <v>224.005308</v>
      </c>
      <c r="F15" s="83"/>
      <c r="G15" s="83">
        <v>149</v>
      </c>
    </row>
    <row r="16" s="73" customFormat="1" ht="17.45" customHeight="1" outlineLevel="2" spans="1:7">
      <c r="A16" s="81">
        <v>2010299</v>
      </c>
      <c r="B16" s="82" t="s">
        <v>3199</v>
      </c>
      <c r="C16" s="83">
        <v>308.79</v>
      </c>
      <c r="D16" s="83"/>
      <c r="E16" s="83"/>
      <c r="F16" s="83"/>
      <c r="G16" s="83">
        <v>308.79</v>
      </c>
    </row>
    <row r="17" ht="17.45" customHeight="1" outlineLevel="1" spans="1:7">
      <c r="A17" s="77">
        <v>20103</v>
      </c>
      <c r="B17" s="80" t="s">
        <v>3200</v>
      </c>
      <c r="C17" s="79">
        <v>35323.733393</v>
      </c>
      <c r="D17" s="79">
        <v>16405.28388</v>
      </c>
      <c r="E17" s="79">
        <v>2529.824513</v>
      </c>
      <c r="F17" s="79">
        <v>82.75</v>
      </c>
      <c r="G17" s="79">
        <v>16305.875</v>
      </c>
    </row>
    <row r="18" s="73" customFormat="1" ht="17.45" customHeight="1" outlineLevel="2" spans="1:7">
      <c r="A18" s="81">
        <v>2010301</v>
      </c>
      <c r="B18" s="82" t="s">
        <v>3193</v>
      </c>
      <c r="C18" s="83">
        <v>19127.423888</v>
      </c>
      <c r="D18" s="83">
        <v>14317.236535</v>
      </c>
      <c r="E18" s="83">
        <v>2269.262353</v>
      </c>
      <c r="F18" s="83"/>
      <c r="G18" s="83">
        <v>2540.925</v>
      </c>
    </row>
    <row r="19" s="73" customFormat="1" ht="17.45" customHeight="1" outlineLevel="2" spans="1:7">
      <c r="A19" s="81">
        <v>2010308</v>
      </c>
      <c r="B19" s="82" t="s">
        <v>3201</v>
      </c>
      <c r="C19" s="83">
        <v>30</v>
      </c>
      <c r="D19" s="83"/>
      <c r="E19" s="83"/>
      <c r="F19" s="83"/>
      <c r="G19" s="83">
        <v>30</v>
      </c>
    </row>
    <row r="20" s="73" customFormat="1" ht="17.45" customHeight="1" outlineLevel="2" spans="1:7">
      <c r="A20" s="81">
        <v>2010350</v>
      </c>
      <c r="B20" s="82" t="s">
        <v>3202</v>
      </c>
      <c r="C20" s="83">
        <v>74</v>
      </c>
      <c r="D20" s="83"/>
      <c r="E20" s="83"/>
      <c r="F20" s="83"/>
      <c r="G20" s="83">
        <v>74</v>
      </c>
    </row>
    <row r="21" s="73" customFormat="1" ht="17.45" customHeight="1" outlineLevel="2" spans="1:7">
      <c r="A21" s="81">
        <v>2010399</v>
      </c>
      <c r="B21" s="82" t="s">
        <v>3203</v>
      </c>
      <c r="C21" s="83">
        <v>16092.309505</v>
      </c>
      <c r="D21" s="83">
        <v>2088.047345</v>
      </c>
      <c r="E21" s="83">
        <v>260.56216</v>
      </c>
      <c r="F21" s="83">
        <v>82.75</v>
      </c>
      <c r="G21" s="83">
        <v>13660.95</v>
      </c>
    </row>
    <row r="22" ht="17.45" customHeight="1" outlineLevel="1" spans="1:7">
      <c r="A22" s="77">
        <v>20104</v>
      </c>
      <c r="B22" s="80" t="s">
        <v>3204</v>
      </c>
      <c r="C22" s="79">
        <v>2904.716062</v>
      </c>
      <c r="D22" s="79">
        <v>1366.76525</v>
      </c>
      <c r="E22" s="79">
        <v>129.550812</v>
      </c>
      <c r="F22" s="79"/>
      <c r="G22" s="79">
        <v>1408.4</v>
      </c>
    </row>
    <row r="23" s="73" customFormat="1" ht="17.45" customHeight="1" outlineLevel="2" spans="1:7">
      <c r="A23" s="81">
        <v>2010401</v>
      </c>
      <c r="B23" s="82" t="s">
        <v>3193</v>
      </c>
      <c r="C23" s="83">
        <v>1873.316062</v>
      </c>
      <c r="D23" s="83">
        <v>1366.76525</v>
      </c>
      <c r="E23" s="83">
        <v>129.550812</v>
      </c>
      <c r="F23" s="83"/>
      <c r="G23" s="83">
        <v>377</v>
      </c>
    </row>
    <row r="24" s="73" customFormat="1" ht="17.45" customHeight="1" outlineLevel="2" spans="1:7">
      <c r="A24" s="81">
        <v>2010402</v>
      </c>
      <c r="B24" s="82" t="s">
        <v>3194</v>
      </c>
      <c r="C24" s="83">
        <v>122</v>
      </c>
      <c r="D24" s="83"/>
      <c r="E24" s="83"/>
      <c r="F24" s="83"/>
      <c r="G24" s="83">
        <v>122</v>
      </c>
    </row>
    <row r="25" s="73" customFormat="1" ht="17.45" customHeight="1" outlineLevel="2" spans="1:7">
      <c r="A25" s="81">
        <v>2010499</v>
      </c>
      <c r="B25" s="82" t="s">
        <v>3205</v>
      </c>
      <c r="C25" s="83">
        <v>909.4</v>
      </c>
      <c r="D25" s="83"/>
      <c r="E25" s="83"/>
      <c r="F25" s="83"/>
      <c r="G25" s="83">
        <v>909.4</v>
      </c>
    </row>
    <row r="26" ht="17.45" customHeight="1" outlineLevel="1" spans="1:7">
      <c r="A26" s="77">
        <v>20105</v>
      </c>
      <c r="B26" s="80" t="s">
        <v>3206</v>
      </c>
      <c r="C26" s="79">
        <v>1095.908795</v>
      </c>
      <c r="D26" s="79">
        <v>491.50992</v>
      </c>
      <c r="E26" s="79">
        <v>57.778875</v>
      </c>
      <c r="F26" s="79"/>
      <c r="G26" s="79">
        <v>546.62</v>
      </c>
    </row>
    <row r="27" s="73" customFormat="1" ht="17.45" customHeight="1" outlineLevel="2" spans="1:7">
      <c r="A27" s="81">
        <v>2010501</v>
      </c>
      <c r="B27" s="82" t="s">
        <v>3193</v>
      </c>
      <c r="C27" s="83">
        <v>491.392601</v>
      </c>
      <c r="D27" s="83">
        <v>431.999581</v>
      </c>
      <c r="E27" s="83">
        <v>51.39302</v>
      </c>
      <c r="F27" s="83"/>
      <c r="G27" s="83">
        <v>8</v>
      </c>
    </row>
    <row r="28" s="73" customFormat="1" ht="17.45" customHeight="1" outlineLevel="2" spans="1:7">
      <c r="A28" s="81">
        <v>2010506</v>
      </c>
      <c r="B28" s="82" t="s">
        <v>3207</v>
      </c>
      <c r="C28" s="83">
        <v>16</v>
      </c>
      <c r="D28" s="83"/>
      <c r="E28" s="83"/>
      <c r="F28" s="83"/>
      <c r="G28" s="83">
        <v>16</v>
      </c>
    </row>
    <row r="29" s="73" customFormat="1" ht="17.45" customHeight="1" outlineLevel="2" spans="1:7">
      <c r="A29" s="81">
        <v>2010507</v>
      </c>
      <c r="B29" s="82" t="s">
        <v>3208</v>
      </c>
      <c r="C29" s="83">
        <v>92</v>
      </c>
      <c r="D29" s="83"/>
      <c r="E29" s="83"/>
      <c r="F29" s="83"/>
      <c r="G29" s="83">
        <v>92</v>
      </c>
    </row>
    <row r="30" s="73" customFormat="1" ht="17.45" customHeight="1" outlineLevel="2" spans="1:7">
      <c r="A30" s="81">
        <v>2010550</v>
      </c>
      <c r="B30" s="82" t="s">
        <v>3202</v>
      </c>
      <c r="C30" s="83">
        <v>148.956194</v>
      </c>
      <c r="D30" s="83">
        <v>59.510339</v>
      </c>
      <c r="E30" s="83">
        <v>6.385855</v>
      </c>
      <c r="F30" s="83"/>
      <c r="G30" s="83">
        <v>83.06</v>
      </c>
    </row>
    <row r="31" s="73" customFormat="1" ht="17.45" customHeight="1" outlineLevel="2" spans="1:7">
      <c r="A31" s="81">
        <v>2010599</v>
      </c>
      <c r="B31" s="82" t="s">
        <v>3209</v>
      </c>
      <c r="C31" s="83">
        <v>347.56</v>
      </c>
      <c r="D31" s="83"/>
      <c r="E31" s="83"/>
      <c r="F31" s="83"/>
      <c r="G31" s="83">
        <v>347.56</v>
      </c>
    </row>
    <row r="32" ht="17.45" customHeight="1" outlineLevel="1" spans="1:7">
      <c r="A32" s="77">
        <v>20106</v>
      </c>
      <c r="B32" s="80" t="s">
        <v>3210</v>
      </c>
      <c r="C32" s="79">
        <v>8912.965891</v>
      </c>
      <c r="D32" s="79">
        <v>5581.233532</v>
      </c>
      <c r="E32" s="79">
        <v>603.542359</v>
      </c>
      <c r="F32" s="79"/>
      <c r="G32" s="79">
        <v>2728.19</v>
      </c>
    </row>
    <row r="33" s="73" customFormat="1" ht="17.45" customHeight="1" outlineLevel="2" spans="1:7">
      <c r="A33" s="81">
        <v>2010601</v>
      </c>
      <c r="B33" s="82" t="s">
        <v>3193</v>
      </c>
      <c r="C33" s="83">
        <v>3167.926978</v>
      </c>
      <c r="D33" s="83">
        <v>2434.085754</v>
      </c>
      <c r="E33" s="83">
        <v>279.841224</v>
      </c>
      <c r="F33" s="83"/>
      <c r="G33" s="83">
        <v>454</v>
      </c>
    </row>
    <row r="34" s="73" customFormat="1" ht="17.45" customHeight="1" outlineLevel="2" spans="1:7">
      <c r="A34" s="81">
        <v>2010602</v>
      </c>
      <c r="B34" s="82" t="s">
        <v>3194</v>
      </c>
      <c r="C34" s="83">
        <v>6</v>
      </c>
      <c r="D34" s="83"/>
      <c r="E34" s="83"/>
      <c r="F34" s="83"/>
      <c r="G34" s="83">
        <v>6</v>
      </c>
    </row>
    <row r="35" s="73" customFormat="1" ht="17.45" customHeight="1" outlineLevel="2" spans="1:7">
      <c r="A35" s="81">
        <v>2010605</v>
      </c>
      <c r="B35" s="82" t="s">
        <v>3211</v>
      </c>
      <c r="C35" s="83">
        <v>6</v>
      </c>
      <c r="D35" s="83"/>
      <c r="E35" s="83"/>
      <c r="F35" s="83"/>
      <c r="G35" s="83">
        <v>6</v>
      </c>
    </row>
    <row r="36" s="73" customFormat="1" ht="17.45" customHeight="1" outlineLevel="2" spans="1:7">
      <c r="A36" s="81">
        <v>2010608</v>
      </c>
      <c r="B36" s="82" t="s">
        <v>3212</v>
      </c>
      <c r="C36" s="83">
        <v>40</v>
      </c>
      <c r="D36" s="83"/>
      <c r="E36" s="83"/>
      <c r="F36" s="83"/>
      <c r="G36" s="83">
        <v>40</v>
      </c>
    </row>
    <row r="37" s="73" customFormat="1" ht="17.45" customHeight="1" outlineLevel="2" spans="1:7">
      <c r="A37" s="81">
        <v>2010650</v>
      </c>
      <c r="B37" s="82" t="s">
        <v>3202</v>
      </c>
      <c r="C37" s="83">
        <v>3790.548913</v>
      </c>
      <c r="D37" s="83">
        <v>3147.147778</v>
      </c>
      <c r="E37" s="83">
        <v>323.701135</v>
      </c>
      <c r="F37" s="83"/>
      <c r="G37" s="83">
        <v>319.7</v>
      </c>
    </row>
    <row r="38" s="73" customFormat="1" ht="17.45" customHeight="1" outlineLevel="2" spans="1:7">
      <c r="A38" s="81">
        <v>2010699</v>
      </c>
      <c r="B38" s="82" t="s">
        <v>3213</v>
      </c>
      <c r="C38" s="83">
        <v>1902.49</v>
      </c>
      <c r="D38" s="83"/>
      <c r="E38" s="83"/>
      <c r="F38" s="83"/>
      <c r="G38" s="83">
        <v>1902.49</v>
      </c>
    </row>
    <row r="39" ht="17.45" customHeight="1" outlineLevel="1" spans="1:7">
      <c r="A39" s="77">
        <v>20107</v>
      </c>
      <c r="B39" s="80" t="s">
        <v>3214</v>
      </c>
      <c r="C39" s="79">
        <v>7160</v>
      </c>
      <c r="D39" s="79"/>
      <c r="E39" s="79"/>
      <c r="F39" s="79"/>
      <c r="G39" s="79">
        <v>7160</v>
      </c>
    </row>
    <row r="40" s="73" customFormat="1" ht="17.45" customHeight="1" outlineLevel="2" spans="1:7">
      <c r="A40" s="81">
        <v>2010799</v>
      </c>
      <c r="B40" s="82" t="s">
        <v>3215</v>
      </c>
      <c r="C40" s="83">
        <v>7160</v>
      </c>
      <c r="D40" s="83"/>
      <c r="E40" s="83"/>
      <c r="F40" s="83"/>
      <c r="G40" s="83">
        <v>7160</v>
      </c>
    </row>
    <row r="41" ht="17.45" customHeight="1" outlineLevel="1" spans="1:7">
      <c r="A41" s="77">
        <v>20108</v>
      </c>
      <c r="B41" s="80" t="s">
        <v>3216</v>
      </c>
      <c r="C41" s="79">
        <v>3230.370582</v>
      </c>
      <c r="D41" s="79">
        <v>687.771284</v>
      </c>
      <c r="E41" s="79">
        <v>79.599298</v>
      </c>
      <c r="F41" s="79"/>
      <c r="G41" s="79">
        <v>2463</v>
      </c>
    </row>
    <row r="42" s="73" customFormat="1" ht="17.45" customHeight="1" outlineLevel="2" spans="1:7">
      <c r="A42" s="81">
        <v>2010801</v>
      </c>
      <c r="B42" s="82" t="s">
        <v>3193</v>
      </c>
      <c r="C42" s="83">
        <v>903.370582</v>
      </c>
      <c r="D42" s="83">
        <v>687.771284</v>
      </c>
      <c r="E42" s="83">
        <v>79.599298</v>
      </c>
      <c r="F42" s="83"/>
      <c r="G42" s="83">
        <v>136</v>
      </c>
    </row>
    <row r="43" s="73" customFormat="1" ht="17.45" customHeight="1" outlineLevel="2" spans="1:7">
      <c r="A43" s="81">
        <v>2010804</v>
      </c>
      <c r="B43" s="82" t="s">
        <v>3217</v>
      </c>
      <c r="C43" s="83">
        <v>20</v>
      </c>
      <c r="D43" s="83"/>
      <c r="E43" s="83"/>
      <c r="F43" s="83"/>
      <c r="G43" s="83">
        <v>20</v>
      </c>
    </row>
    <row r="44" s="73" customFormat="1" ht="17.45" customHeight="1" outlineLevel="2" spans="1:7">
      <c r="A44" s="81">
        <v>2010806</v>
      </c>
      <c r="B44" s="82" t="s">
        <v>3218</v>
      </c>
      <c r="C44" s="83">
        <v>15</v>
      </c>
      <c r="D44" s="83"/>
      <c r="E44" s="83"/>
      <c r="F44" s="83"/>
      <c r="G44" s="83">
        <v>15</v>
      </c>
    </row>
    <row r="45" s="73" customFormat="1" ht="17.45" customHeight="1" outlineLevel="2" spans="1:7">
      <c r="A45" s="81">
        <v>2010899</v>
      </c>
      <c r="B45" s="82" t="s">
        <v>3219</v>
      </c>
      <c r="C45" s="83">
        <v>2292</v>
      </c>
      <c r="D45" s="83"/>
      <c r="E45" s="83"/>
      <c r="F45" s="83"/>
      <c r="G45" s="83">
        <v>2292</v>
      </c>
    </row>
    <row r="46" ht="17.45" customHeight="1" outlineLevel="1" spans="1:7">
      <c r="A46" s="77">
        <v>20111</v>
      </c>
      <c r="B46" s="80" t="s">
        <v>3220</v>
      </c>
      <c r="C46" s="79">
        <v>4153.990869</v>
      </c>
      <c r="D46" s="79">
        <v>2700.318616</v>
      </c>
      <c r="E46" s="79">
        <v>421.972253</v>
      </c>
      <c r="F46" s="79"/>
      <c r="G46" s="79">
        <v>1031.7</v>
      </c>
    </row>
    <row r="47" s="73" customFormat="1" ht="17.45" customHeight="1" outlineLevel="2" spans="1:7">
      <c r="A47" s="81">
        <v>2011101</v>
      </c>
      <c r="B47" s="82" t="s">
        <v>3193</v>
      </c>
      <c r="C47" s="83">
        <v>3435.290869</v>
      </c>
      <c r="D47" s="83">
        <v>2700.318616</v>
      </c>
      <c r="E47" s="83">
        <v>421.972253</v>
      </c>
      <c r="F47" s="83"/>
      <c r="G47" s="83">
        <v>313</v>
      </c>
    </row>
    <row r="48" s="73" customFormat="1" ht="17.45" customHeight="1" outlineLevel="2" spans="1:7">
      <c r="A48" s="81">
        <v>2011199</v>
      </c>
      <c r="B48" s="82" t="s">
        <v>3221</v>
      </c>
      <c r="C48" s="83">
        <v>718.7</v>
      </c>
      <c r="D48" s="83"/>
      <c r="E48" s="83"/>
      <c r="F48" s="83"/>
      <c r="G48" s="83">
        <v>718.7</v>
      </c>
    </row>
    <row r="49" ht="17.45" customHeight="1" outlineLevel="1" spans="1:7">
      <c r="A49" s="77">
        <v>20113</v>
      </c>
      <c r="B49" s="80" t="s">
        <v>3222</v>
      </c>
      <c r="C49" s="79">
        <v>8169.932661</v>
      </c>
      <c r="D49" s="79">
        <v>1759.320413</v>
      </c>
      <c r="E49" s="79">
        <v>202.252248</v>
      </c>
      <c r="F49" s="79"/>
      <c r="G49" s="79">
        <v>6208.36</v>
      </c>
    </row>
    <row r="50" s="73" customFormat="1" ht="17.45" customHeight="1" outlineLevel="2" spans="1:7">
      <c r="A50" s="81">
        <v>2011301</v>
      </c>
      <c r="B50" s="82" t="s">
        <v>3193</v>
      </c>
      <c r="C50" s="83">
        <v>995.775539</v>
      </c>
      <c r="D50" s="83">
        <v>869.201183</v>
      </c>
      <c r="E50" s="83">
        <v>76.574356</v>
      </c>
      <c r="F50" s="83"/>
      <c r="G50" s="83">
        <v>50</v>
      </c>
    </row>
    <row r="51" s="73" customFormat="1" ht="17.45" customHeight="1" outlineLevel="2" spans="1:7">
      <c r="A51" s="81">
        <v>2011302</v>
      </c>
      <c r="B51" s="82" t="s">
        <v>3194</v>
      </c>
      <c r="C51" s="83">
        <v>7</v>
      </c>
      <c r="D51" s="83"/>
      <c r="E51" s="83"/>
      <c r="F51" s="83"/>
      <c r="G51" s="83">
        <v>7</v>
      </c>
    </row>
    <row r="52" s="73" customFormat="1" ht="17.45" customHeight="1" outlineLevel="2" spans="1:7">
      <c r="A52" s="81">
        <v>2011308</v>
      </c>
      <c r="B52" s="82" t="s">
        <v>3223</v>
      </c>
      <c r="C52" s="83">
        <v>5419.381138</v>
      </c>
      <c r="D52" s="83">
        <v>92.739626</v>
      </c>
      <c r="E52" s="83">
        <v>12.701512</v>
      </c>
      <c r="F52" s="83"/>
      <c r="G52" s="83">
        <v>5313.94</v>
      </c>
    </row>
    <row r="53" s="73" customFormat="1" ht="17.45" customHeight="1" outlineLevel="2" spans="1:7">
      <c r="A53" s="81">
        <v>2011350</v>
      </c>
      <c r="B53" s="82" t="s">
        <v>3202</v>
      </c>
      <c r="C53" s="83">
        <v>522.050434</v>
      </c>
      <c r="D53" s="83">
        <v>432.028922</v>
      </c>
      <c r="E53" s="83">
        <v>42.021512</v>
      </c>
      <c r="F53" s="83"/>
      <c r="G53" s="83">
        <v>48</v>
      </c>
    </row>
    <row r="54" s="73" customFormat="1" ht="17.45" customHeight="1" outlineLevel="2" spans="1:7">
      <c r="A54" s="81">
        <v>2011399</v>
      </c>
      <c r="B54" s="82" t="s">
        <v>3224</v>
      </c>
      <c r="C54" s="83">
        <v>1225.72555</v>
      </c>
      <c r="D54" s="83">
        <v>365.350682</v>
      </c>
      <c r="E54" s="83">
        <v>70.954868</v>
      </c>
      <c r="F54" s="83"/>
      <c r="G54" s="83">
        <v>789.42</v>
      </c>
    </row>
    <row r="55" ht="17.45" customHeight="1" outlineLevel="1" spans="1:7">
      <c r="A55" s="77">
        <v>20126</v>
      </c>
      <c r="B55" s="80" t="s">
        <v>3225</v>
      </c>
      <c r="C55" s="79">
        <v>1379.726337</v>
      </c>
      <c r="D55" s="79">
        <v>580.818727</v>
      </c>
      <c r="E55" s="79">
        <v>51.04761</v>
      </c>
      <c r="F55" s="79"/>
      <c r="G55" s="79">
        <v>747.86</v>
      </c>
    </row>
    <row r="56" s="73" customFormat="1" ht="17.45" customHeight="1" outlineLevel="2" spans="1:7">
      <c r="A56" s="81">
        <v>2012601</v>
      </c>
      <c r="B56" s="82" t="s">
        <v>3193</v>
      </c>
      <c r="C56" s="83">
        <v>730.866337</v>
      </c>
      <c r="D56" s="83">
        <v>580.818727</v>
      </c>
      <c r="E56" s="83">
        <v>51.04761</v>
      </c>
      <c r="F56" s="83"/>
      <c r="G56" s="83">
        <v>99</v>
      </c>
    </row>
    <row r="57" s="73" customFormat="1" ht="17.45" customHeight="1" outlineLevel="2" spans="1:7">
      <c r="A57" s="81">
        <v>2012604</v>
      </c>
      <c r="B57" s="82" t="s">
        <v>3226</v>
      </c>
      <c r="C57" s="83">
        <v>146.5</v>
      </c>
      <c r="D57" s="83"/>
      <c r="E57" s="83"/>
      <c r="F57" s="83"/>
      <c r="G57" s="83">
        <v>146.5</v>
      </c>
    </row>
    <row r="58" s="73" customFormat="1" ht="17.45" customHeight="1" outlineLevel="2" spans="1:7">
      <c r="A58" s="81">
        <v>2012699</v>
      </c>
      <c r="B58" s="82" t="s">
        <v>3227</v>
      </c>
      <c r="C58" s="83">
        <v>502.36</v>
      </c>
      <c r="D58" s="83"/>
      <c r="E58" s="83"/>
      <c r="F58" s="83"/>
      <c r="G58" s="83">
        <v>502.36</v>
      </c>
    </row>
    <row r="59" ht="17.45" customHeight="1" outlineLevel="1" spans="1:7">
      <c r="A59" s="77">
        <v>20128</v>
      </c>
      <c r="B59" s="80" t="s">
        <v>3228</v>
      </c>
      <c r="C59" s="79">
        <v>628.144749</v>
      </c>
      <c r="D59" s="79">
        <v>248.049551</v>
      </c>
      <c r="E59" s="79">
        <v>32.095198</v>
      </c>
      <c r="F59" s="79"/>
      <c r="G59" s="79">
        <v>348</v>
      </c>
    </row>
    <row r="60" s="73" customFormat="1" ht="17.45" customHeight="1" outlineLevel="2" spans="1:7">
      <c r="A60" s="81">
        <v>2012801</v>
      </c>
      <c r="B60" s="82" t="s">
        <v>3193</v>
      </c>
      <c r="C60" s="83">
        <v>323.144749</v>
      </c>
      <c r="D60" s="83">
        <v>248.049551</v>
      </c>
      <c r="E60" s="83">
        <v>32.095198</v>
      </c>
      <c r="F60" s="83"/>
      <c r="G60" s="83">
        <v>43</v>
      </c>
    </row>
    <row r="61" s="73" customFormat="1" ht="17.45" customHeight="1" outlineLevel="2" spans="1:7">
      <c r="A61" s="81">
        <v>2012899</v>
      </c>
      <c r="B61" s="82" t="s">
        <v>3229</v>
      </c>
      <c r="C61" s="83">
        <v>305</v>
      </c>
      <c r="D61" s="83"/>
      <c r="E61" s="83"/>
      <c r="F61" s="83"/>
      <c r="G61" s="83">
        <v>305</v>
      </c>
    </row>
    <row r="62" ht="17.45" customHeight="1" outlineLevel="1" spans="1:7">
      <c r="A62" s="77">
        <v>20129</v>
      </c>
      <c r="B62" s="80" t="s">
        <v>3230</v>
      </c>
      <c r="C62" s="79">
        <v>780.176449</v>
      </c>
      <c r="D62" s="79">
        <v>282.984987</v>
      </c>
      <c r="E62" s="79">
        <v>39.941462</v>
      </c>
      <c r="F62" s="79"/>
      <c r="G62" s="79">
        <v>457.25</v>
      </c>
    </row>
    <row r="63" s="73" customFormat="1" ht="17.45" customHeight="1" outlineLevel="2" spans="1:7">
      <c r="A63" s="81">
        <v>2012901</v>
      </c>
      <c r="B63" s="82" t="s">
        <v>3193</v>
      </c>
      <c r="C63" s="83">
        <v>410.926449</v>
      </c>
      <c r="D63" s="83">
        <v>282.984987</v>
      </c>
      <c r="E63" s="83">
        <v>39.941462</v>
      </c>
      <c r="F63" s="83"/>
      <c r="G63" s="83">
        <v>88</v>
      </c>
    </row>
    <row r="64" s="73" customFormat="1" ht="17.45" customHeight="1" outlineLevel="2" spans="1:7">
      <c r="A64" s="81">
        <v>2012906</v>
      </c>
      <c r="B64" s="82" t="s">
        <v>3231</v>
      </c>
      <c r="C64" s="83">
        <v>30</v>
      </c>
      <c r="D64" s="83"/>
      <c r="E64" s="83"/>
      <c r="F64" s="83"/>
      <c r="G64" s="83">
        <v>30</v>
      </c>
    </row>
    <row r="65" s="73" customFormat="1" ht="17.45" customHeight="1" outlineLevel="2" spans="1:7">
      <c r="A65" s="81">
        <v>2012999</v>
      </c>
      <c r="B65" s="82" t="s">
        <v>3232</v>
      </c>
      <c r="C65" s="83">
        <v>339.25</v>
      </c>
      <c r="D65" s="83"/>
      <c r="E65" s="83"/>
      <c r="F65" s="83"/>
      <c r="G65" s="83">
        <v>339.25</v>
      </c>
    </row>
    <row r="66" ht="17.45" customHeight="1" outlineLevel="1" spans="1:7">
      <c r="A66" s="77">
        <v>20131</v>
      </c>
      <c r="B66" s="80" t="s">
        <v>3233</v>
      </c>
      <c r="C66" s="79">
        <v>4159.415238</v>
      </c>
      <c r="D66" s="79">
        <v>2673.840522</v>
      </c>
      <c r="E66" s="79">
        <v>419.674716</v>
      </c>
      <c r="F66" s="79"/>
      <c r="G66" s="79">
        <v>1065.9</v>
      </c>
    </row>
    <row r="67" s="73" customFormat="1" ht="17.45" customHeight="1" outlineLevel="2" spans="1:7">
      <c r="A67" s="81">
        <v>2013101</v>
      </c>
      <c r="B67" s="82" t="s">
        <v>3193</v>
      </c>
      <c r="C67" s="83">
        <v>3110.474555</v>
      </c>
      <c r="D67" s="83">
        <v>2600.528657</v>
      </c>
      <c r="E67" s="83">
        <v>409.145898</v>
      </c>
      <c r="F67" s="83"/>
      <c r="G67" s="83">
        <v>100.8</v>
      </c>
    </row>
    <row r="68" s="73" customFormat="1" ht="17.45" customHeight="1" outlineLevel="2" spans="1:7">
      <c r="A68" s="81">
        <v>2013199</v>
      </c>
      <c r="B68" s="82" t="s">
        <v>3234</v>
      </c>
      <c r="C68" s="83">
        <v>1048.940683</v>
      </c>
      <c r="D68" s="83">
        <v>73.311865</v>
      </c>
      <c r="E68" s="83">
        <v>10.528818</v>
      </c>
      <c r="F68" s="83"/>
      <c r="G68" s="83">
        <v>965.1</v>
      </c>
    </row>
    <row r="69" ht="17.45" customHeight="1" outlineLevel="1" spans="1:7">
      <c r="A69" s="77">
        <v>20132</v>
      </c>
      <c r="B69" s="80" t="s">
        <v>3235</v>
      </c>
      <c r="C69" s="79">
        <v>2313.296758</v>
      </c>
      <c r="D69" s="79">
        <v>994.770016</v>
      </c>
      <c r="E69" s="79">
        <v>133.276742</v>
      </c>
      <c r="F69" s="79"/>
      <c r="G69" s="79">
        <v>1185.25</v>
      </c>
    </row>
    <row r="70" s="73" customFormat="1" ht="17.45" customHeight="1" outlineLevel="2" spans="1:7">
      <c r="A70" s="81">
        <v>2013201</v>
      </c>
      <c r="B70" s="82" t="s">
        <v>3193</v>
      </c>
      <c r="C70" s="83">
        <v>1286.046758</v>
      </c>
      <c r="D70" s="83">
        <v>994.770016</v>
      </c>
      <c r="E70" s="83">
        <v>133.276742</v>
      </c>
      <c r="F70" s="83"/>
      <c r="G70" s="83">
        <v>158</v>
      </c>
    </row>
    <row r="71" s="73" customFormat="1" ht="17.45" customHeight="1" outlineLevel="2" spans="1:7">
      <c r="A71" s="81">
        <v>2013299</v>
      </c>
      <c r="B71" s="82" t="s">
        <v>3236</v>
      </c>
      <c r="C71" s="83">
        <v>1027.25</v>
      </c>
      <c r="D71" s="83"/>
      <c r="E71" s="83"/>
      <c r="F71" s="83"/>
      <c r="G71" s="83">
        <v>1027.25</v>
      </c>
    </row>
    <row r="72" ht="17.45" customHeight="1" outlineLevel="1" spans="1:7">
      <c r="A72" s="77">
        <v>20133</v>
      </c>
      <c r="B72" s="80" t="s">
        <v>3237</v>
      </c>
      <c r="C72" s="79">
        <v>1574.831511</v>
      </c>
      <c r="D72" s="79">
        <v>475.266655</v>
      </c>
      <c r="E72" s="79">
        <v>66.964856</v>
      </c>
      <c r="F72" s="79"/>
      <c r="G72" s="79">
        <v>1032.6</v>
      </c>
    </row>
    <row r="73" s="73" customFormat="1" ht="17.45" customHeight="1" outlineLevel="2" spans="1:7">
      <c r="A73" s="81">
        <v>2013301</v>
      </c>
      <c r="B73" s="82" t="s">
        <v>3193</v>
      </c>
      <c r="C73" s="83">
        <v>564.231511</v>
      </c>
      <c r="D73" s="83">
        <v>475.266655</v>
      </c>
      <c r="E73" s="83">
        <v>66.964856</v>
      </c>
      <c r="F73" s="83"/>
      <c r="G73" s="83">
        <v>22</v>
      </c>
    </row>
    <row r="74" s="73" customFormat="1" ht="17.45" customHeight="1" outlineLevel="2" spans="1:7">
      <c r="A74" s="81">
        <v>2013304</v>
      </c>
      <c r="B74" s="82" t="s">
        <v>3238</v>
      </c>
      <c r="C74" s="83">
        <v>181.6</v>
      </c>
      <c r="D74" s="83"/>
      <c r="E74" s="83"/>
      <c r="F74" s="83"/>
      <c r="G74" s="83">
        <v>181.6</v>
      </c>
    </row>
    <row r="75" s="73" customFormat="1" ht="17.45" customHeight="1" outlineLevel="2" spans="1:7">
      <c r="A75" s="81">
        <v>2013399</v>
      </c>
      <c r="B75" s="82" t="s">
        <v>3239</v>
      </c>
      <c r="C75" s="83">
        <v>829</v>
      </c>
      <c r="D75" s="83"/>
      <c r="E75" s="83"/>
      <c r="F75" s="83"/>
      <c r="G75" s="83">
        <v>829</v>
      </c>
    </row>
    <row r="76" ht="17.45" customHeight="1" outlineLevel="1" spans="1:7">
      <c r="A76" s="77">
        <v>20134</v>
      </c>
      <c r="B76" s="80" t="s">
        <v>3240</v>
      </c>
      <c r="C76" s="79">
        <v>674.68407</v>
      </c>
      <c r="D76" s="79">
        <v>388.156552</v>
      </c>
      <c r="E76" s="79">
        <v>49.947518</v>
      </c>
      <c r="F76" s="79"/>
      <c r="G76" s="79">
        <v>236.58</v>
      </c>
    </row>
    <row r="77" s="73" customFormat="1" ht="17.45" customHeight="1" outlineLevel="2" spans="1:7">
      <c r="A77" s="81">
        <v>2013401</v>
      </c>
      <c r="B77" s="82" t="s">
        <v>3193</v>
      </c>
      <c r="C77" s="83">
        <v>517.10407</v>
      </c>
      <c r="D77" s="83">
        <v>388.156552</v>
      </c>
      <c r="E77" s="83">
        <v>49.947518</v>
      </c>
      <c r="F77" s="83"/>
      <c r="G77" s="83">
        <v>79</v>
      </c>
    </row>
    <row r="78" s="73" customFormat="1" ht="17.45" customHeight="1" outlineLevel="2" spans="1:7">
      <c r="A78" s="81">
        <v>2013402</v>
      </c>
      <c r="B78" s="82" t="s">
        <v>3194</v>
      </c>
      <c r="C78" s="83">
        <v>6</v>
      </c>
      <c r="D78" s="83"/>
      <c r="E78" s="83"/>
      <c r="F78" s="83"/>
      <c r="G78" s="83">
        <v>6</v>
      </c>
    </row>
    <row r="79" s="73" customFormat="1" ht="17.45" customHeight="1" outlineLevel="2" spans="1:7">
      <c r="A79" s="81">
        <v>2013499</v>
      </c>
      <c r="B79" s="82" t="s">
        <v>3241</v>
      </c>
      <c r="C79" s="83">
        <v>151.58</v>
      </c>
      <c r="D79" s="83"/>
      <c r="E79" s="83"/>
      <c r="F79" s="83"/>
      <c r="G79" s="83">
        <v>151.58</v>
      </c>
    </row>
    <row r="80" ht="17.45" customHeight="1" outlineLevel="1" spans="1:7">
      <c r="A80" s="77">
        <v>20136</v>
      </c>
      <c r="B80" s="80" t="s">
        <v>3242</v>
      </c>
      <c r="C80" s="79">
        <v>402</v>
      </c>
      <c r="D80" s="79"/>
      <c r="E80" s="79"/>
      <c r="F80" s="79"/>
      <c r="G80" s="79">
        <v>402</v>
      </c>
    </row>
    <row r="81" s="73" customFormat="1" ht="17.45" customHeight="1" outlineLevel="2" spans="1:7">
      <c r="A81" s="81">
        <v>2013601</v>
      </c>
      <c r="B81" s="82" t="s">
        <v>3193</v>
      </c>
      <c r="C81" s="83">
        <v>42</v>
      </c>
      <c r="D81" s="83"/>
      <c r="E81" s="83"/>
      <c r="F81" s="83"/>
      <c r="G81" s="83">
        <v>42</v>
      </c>
    </row>
    <row r="82" s="73" customFormat="1" ht="17.45" customHeight="1" outlineLevel="2" spans="1:7">
      <c r="A82" s="81">
        <v>2013699</v>
      </c>
      <c r="B82" s="82" t="s">
        <v>3243</v>
      </c>
      <c r="C82" s="83">
        <v>360</v>
      </c>
      <c r="D82" s="83"/>
      <c r="E82" s="83"/>
      <c r="F82" s="83"/>
      <c r="G82" s="83">
        <v>360</v>
      </c>
    </row>
    <row r="83" ht="17.45" customHeight="1" outlineLevel="1" spans="1:7">
      <c r="A83" s="77">
        <v>20138</v>
      </c>
      <c r="B83" s="80" t="s">
        <v>3244</v>
      </c>
      <c r="C83" s="79">
        <v>7086.466304</v>
      </c>
      <c r="D83" s="79">
        <v>5426.745334</v>
      </c>
      <c r="E83" s="79">
        <v>622.92097</v>
      </c>
      <c r="F83" s="79"/>
      <c r="G83" s="79">
        <v>1036.8</v>
      </c>
    </row>
    <row r="84" s="73" customFormat="1" ht="17.45" customHeight="1" outlineLevel="2" spans="1:7">
      <c r="A84" s="81">
        <v>2013801</v>
      </c>
      <c r="B84" s="82" t="s">
        <v>3193</v>
      </c>
      <c r="C84" s="83">
        <v>6880.666304</v>
      </c>
      <c r="D84" s="83">
        <v>5426.745334</v>
      </c>
      <c r="E84" s="83">
        <v>622.92097</v>
      </c>
      <c r="F84" s="83"/>
      <c r="G84" s="83">
        <v>831</v>
      </c>
    </row>
    <row r="85" s="73" customFormat="1" ht="17.45" customHeight="1" outlineLevel="2" spans="1:7">
      <c r="A85" s="81">
        <v>2013805</v>
      </c>
      <c r="B85" s="82" t="s">
        <v>3245</v>
      </c>
      <c r="C85" s="83">
        <v>22</v>
      </c>
      <c r="D85" s="83"/>
      <c r="E85" s="83"/>
      <c r="F85" s="83"/>
      <c r="G85" s="83">
        <v>22</v>
      </c>
    </row>
    <row r="86" s="73" customFormat="1" ht="17.45" customHeight="1" outlineLevel="2" spans="1:7">
      <c r="A86" s="81">
        <v>2013812</v>
      </c>
      <c r="B86" s="82" t="s">
        <v>3246</v>
      </c>
      <c r="C86" s="83">
        <v>19</v>
      </c>
      <c r="D86" s="83"/>
      <c r="E86" s="83"/>
      <c r="F86" s="83"/>
      <c r="G86" s="83">
        <v>19</v>
      </c>
    </row>
    <row r="87" s="73" customFormat="1" ht="17.45" customHeight="1" outlineLevel="2" spans="1:7">
      <c r="A87" s="81">
        <v>2013816</v>
      </c>
      <c r="B87" s="82" t="s">
        <v>3247</v>
      </c>
      <c r="C87" s="83">
        <v>5</v>
      </c>
      <c r="D87" s="83"/>
      <c r="E87" s="83"/>
      <c r="F87" s="83"/>
      <c r="G87" s="83">
        <v>5</v>
      </c>
    </row>
    <row r="88" s="73" customFormat="1" ht="17.45" customHeight="1" outlineLevel="2" spans="1:7">
      <c r="A88" s="81">
        <v>2013899</v>
      </c>
      <c r="B88" s="82" t="s">
        <v>3248</v>
      </c>
      <c r="C88" s="83">
        <v>159.8</v>
      </c>
      <c r="D88" s="83"/>
      <c r="E88" s="83"/>
      <c r="F88" s="83"/>
      <c r="G88" s="83">
        <v>159.8</v>
      </c>
    </row>
    <row r="89" ht="17.45" customHeight="1" outlineLevel="1" spans="1:7">
      <c r="A89" s="77">
        <v>20199</v>
      </c>
      <c r="B89" s="80" t="s">
        <v>3249</v>
      </c>
      <c r="C89" s="79">
        <v>4911.02</v>
      </c>
      <c r="D89" s="79"/>
      <c r="E89" s="79"/>
      <c r="F89" s="79"/>
      <c r="G89" s="79">
        <v>4911.02</v>
      </c>
    </row>
    <row r="90" s="73" customFormat="1" ht="17.45" customHeight="1" outlineLevel="2" spans="1:7">
      <c r="A90" s="81">
        <v>2019999</v>
      </c>
      <c r="B90" s="82" t="s">
        <v>3250</v>
      </c>
      <c r="C90" s="83">
        <v>4911.02</v>
      </c>
      <c r="D90" s="83"/>
      <c r="E90" s="83"/>
      <c r="F90" s="83"/>
      <c r="G90" s="83">
        <v>4911.02</v>
      </c>
    </row>
    <row r="91" ht="17.45" customHeight="1" spans="1:7">
      <c r="A91" s="77" t="s">
        <v>3251</v>
      </c>
      <c r="B91" s="80" t="s">
        <v>3252</v>
      </c>
      <c r="C91" s="79">
        <v>32579.388873</v>
      </c>
      <c r="D91" s="79">
        <v>16127.239113</v>
      </c>
      <c r="E91" s="79">
        <v>2823.70776</v>
      </c>
      <c r="F91" s="79"/>
      <c r="G91" s="79">
        <v>13628.442</v>
      </c>
    </row>
    <row r="92" ht="17.45" customHeight="1" outlineLevel="1" spans="1:7">
      <c r="A92" s="77">
        <v>20401</v>
      </c>
      <c r="B92" s="80" t="s">
        <v>3253</v>
      </c>
      <c r="C92" s="79">
        <v>100</v>
      </c>
      <c r="D92" s="79"/>
      <c r="E92" s="79"/>
      <c r="F92" s="79"/>
      <c r="G92" s="79">
        <v>100</v>
      </c>
    </row>
    <row r="93" s="73" customFormat="1" ht="17.45" customHeight="1" outlineLevel="2" spans="1:7">
      <c r="A93" s="81">
        <v>2040101</v>
      </c>
      <c r="B93" s="82" t="s">
        <v>3254</v>
      </c>
      <c r="C93" s="83">
        <v>100</v>
      </c>
      <c r="D93" s="83"/>
      <c r="E93" s="83"/>
      <c r="F93" s="83"/>
      <c r="G93" s="83">
        <v>100</v>
      </c>
    </row>
    <row r="94" ht="17.45" customHeight="1" outlineLevel="1" spans="1:7">
      <c r="A94" s="77">
        <v>20402</v>
      </c>
      <c r="B94" s="80" t="s">
        <v>3255</v>
      </c>
      <c r="C94" s="79">
        <v>26774.572214</v>
      </c>
      <c r="D94" s="79">
        <v>14144.127816</v>
      </c>
      <c r="E94" s="79">
        <v>2546.324398</v>
      </c>
      <c r="F94" s="79"/>
      <c r="G94" s="79">
        <v>10084.12</v>
      </c>
    </row>
    <row r="95" s="73" customFormat="1" ht="17.45" customHeight="1" outlineLevel="2" spans="1:7">
      <c r="A95" s="81">
        <v>2040201</v>
      </c>
      <c r="B95" s="82" t="s">
        <v>3193</v>
      </c>
      <c r="C95" s="83">
        <v>17252.452214</v>
      </c>
      <c r="D95" s="83">
        <v>14144.127816</v>
      </c>
      <c r="E95" s="83">
        <v>2142.324398</v>
      </c>
      <c r="F95" s="83"/>
      <c r="G95" s="83">
        <v>966</v>
      </c>
    </row>
    <row r="96" s="73" customFormat="1" ht="17.45" customHeight="1" outlineLevel="2" spans="1:7">
      <c r="A96" s="81">
        <v>2040219</v>
      </c>
      <c r="B96" s="82" t="s">
        <v>3218</v>
      </c>
      <c r="C96" s="83">
        <v>649.5</v>
      </c>
      <c r="D96" s="83"/>
      <c r="E96" s="83"/>
      <c r="F96" s="83"/>
      <c r="G96" s="83">
        <v>649.5</v>
      </c>
    </row>
    <row r="97" s="73" customFormat="1" ht="17.45" customHeight="1" outlineLevel="2" spans="1:7">
      <c r="A97" s="81">
        <v>2040220</v>
      </c>
      <c r="B97" s="82" t="s">
        <v>3256</v>
      </c>
      <c r="C97" s="83">
        <v>1284.7</v>
      </c>
      <c r="D97" s="83"/>
      <c r="E97" s="83"/>
      <c r="F97" s="83"/>
      <c r="G97" s="83">
        <v>1284.7</v>
      </c>
    </row>
    <row r="98" s="73" customFormat="1" ht="17.45" customHeight="1" outlineLevel="2" spans="1:7">
      <c r="A98" s="81">
        <v>2040299</v>
      </c>
      <c r="B98" s="82" t="s">
        <v>3257</v>
      </c>
      <c r="C98" s="83">
        <v>7587.92</v>
      </c>
      <c r="D98" s="83"/>
      <c r="E98" s="83">
        <v>404</v>
      </c>
      <c r="F98" s="83"/>
      <c r="G98" s="83">
        <v>7183.92</v>
      </c>
    </row>
    <row r="99" ht="17.45" customHeight="1" outlineLevel="1" spans="1:7">
      <c r="A99" s="77">
        <v>20404</v>
      </c>
      <c r="B99" s="80" t="s">
        <v>3258</v>
      </c>
      <c r="C99" s="79">
        <v>140</v>
      </c>
      <c r="D99" s="79"/>
      <c r="E99" s="79"/>
      <c r="F99" s="79"/>
      <c r="G99" s="79">
        <v>140</v>
      </c>
    </row>
    <row r="100" s="73" customFormat="1" ht="17.45" customHeight="1" outlineLevel="2" spans="1:7">
      <c r="A100" s="81">
        <v>2040499</v>
      </c>
      <c r="B100" s="82" t="s">
        <v>3259</v>
      </c>
      <c r="C100" s="83">
        <v>140</v>
      </c>
      <c r="D100" s="83"/>
      <c r="E100" s="83"/>
      <c r="F100" s="83"/>
      <c r="G100" s="83">
        <v>140</v>
      </c>
    </row>
    <row r="101" ht="17.45" customHeight="1" outlineLevel="1" spans="1:7">
      <c r="A101" s="77">
        <v>20405</v>
      </c>
      <c r="B101" s="80" t="s">
        <v>3260</v>
      </c>
      <c r="C101" s="79">
        <v>308</v>
      </c>
      <c r="D101" s="79"/>
      <c r="E101" s="79"/>
      <c r="F101" s="79"/>
      <c r="G101" s="79">
        <v>308</v>
      </c>
    </row>
    <row r="102" s="73" customFormat="1" ht="17.45" customHeight="1" outlineLevel="2" spans="1:7">
      <c r="A102" s="81">
        <v>2040599</v>
      </c>
      <c r="B102" s="82" t="s">
        <v>3261</v>
      </c>
      <c r="C102" s="83">
        <v>308</v>
      </c>
      <c r="D102" s="83"/>
      <c r="E102" s="83"/>
      <c r="F102" s="83"/>
      <c r="G102" s="83">
        <v>308</v>
      </c>
    </row>
    <row r="103" ht="17.45" customHeight="1" outlineLevel="1" spans="1:7">
      <c r="A103" s="77">
        <v>20406</v>
      </c>
      <c r="B103" s="80" t="s">
        <v>3262</v>
      </c>
      <c r="C103" s="79">
        <v>2707.321751</v>
      </c>
      <c r="D103" s="79">
        <v>1757.249445</v>
      </c>
      <c r="E103" s="79">
        <v>253.722306</v>
      </c>
      <c r="F103" s="79"/>
      <c r="G103" s="79">
        <v>696.35</v>
      </c>
    </row>
    <row r="104" s="73" customFormat="1" ht="17.45" customHeight="1" outlineLevel="2" spans="1:7">
      <c r="A104" s="81">
        <v>2040601</v>
      </c>
      <c r="B104" s="82" t="s">
        <v>3193</v>
      </c>
      <c r="C104" s="83">
        <v>2343.971751</v>
      </c>
      <c r="D104" s="83">
        <v>1757.249445</v>
      </c>
      <c r="E104" s="83">
        <v>253.722306</v>
      </c>
      <c r="F104" s="83"/>
      <c r="G104" s="83">
        <v>333</v>
      </c>
    </row>
    <row r="105" s="73" customFormat="1" ht="17.45" customHeight="1" outlineLevel="2" spans="1:7">
      <c r="A105" s="81">
        <v>2040605</v>
      </c>
      <c r="B105" s="82" t="s">
        <v>3263</v>
      </c>
      <c r="C105" s="83">
        <v>99</v>
      </c>
      <c r="D105" s="83"/>
      <c r="E105" s="83"/>
      <c r="F105" s="83"/>
      <c r="G105" s="83">
        <v>99</v>
      </c>
    </row>
    <row r="106" s="73" customFormat="1" ht="17.45" customHeight="1" outlineLevel="2" spans="1:7">
      <c r="A106" s="81">
        <v>2040607</v>
      </c>
      <c r="B106" s="82" t="s">
        <v>3264</v>
      </c>
      <c r="C106" s="83">
        <v>69.12</v>
      </c>
      <c r="D106" s="83"/>
      <c r="E106" s="83"/>
      <c r="F106" s="83"/>
      <c r="G106" s="83">
        <v>69.12</v>
      </c>
    </row>
    <row r="107" s="73" customFormat="1" ht="17.45" customHeight="1" outlineLevel="2" spans="1:7">
      <c r="A107" s="81">
        <v>2040610</v>
      </c>
      <c r="B107" s="82" t="s">
        <v>3265</v>
      </c>
      <c r="C107" s="83">
        <v>56.73</v>
      </c>
      <c r="D107" s="83"/>
      <c r="E107" s="83"/>
      <c r="F107" s="83"/>
      <c r="G107" s="83">
        <v>56.73</v>
      </c>
    </row>
    <row r="108" s="73" customFormat="1" ht="17.45" customHeight="1" outlineLevel="2" spans="1:7">
      <c r="A108" s="81">
        <v>2040612</v>
      </c>
      <c r="B108" s="82" t="s">
        <v>3266</v>
      </c>
      <c r="C108" s="83">
        <v>20</v>
      </c>
      <c r="D108" s="83"/>
      <c r="E108" s="83"/>
      <c r="F108" s="83"/>
      <c r="G108" s="83">
        <v>20</v>
      </c>
    </row>
    <row r="109" s="73" customFormat="1" ht="17.45" customHeight="1" outlineLevel="2" spans="1:7">
      <c r="A109" s="81">
        <v>2040699</v>
      </c>
      <c r="B109" s="82" t="s">
        <v>3267</v>
      </c>
      <c r="C109" s="83">
        <v>118.5</v>
      </c>
      <c r="D109" s="83"/>
      <c r="E109" s="83"/>
      <c r="F109" s="83"/>
      <c r="G109" s="83">
        <v>118.5</v>
      </c>
    </row>
    <row r="110" ht="17.45" customHeight="1" outlineLevel="1" spans="1:7">
      <c r="A110" s="77">
        <v>20499</v>
      </c>
      <c r="B110" s="80" t="s">
        <v>3268</v>
      </c>
      <c r="C110" s="79">
        <v>2549.494908</v>
      </c>
      <c r="D110" s="79">
        <v>225.861852</v>
      </c>
      <c r="E110" s="79">
        <v>23.661056</v>
      </c>
      <c r="F110" s="79"/>
      <c r="G110" s="79">
        <v>2299.972</v>
      </c>
    </row>
    <row r="111" s="73" customFormat="1" ht="17.45" customHeight="1" outlineLevel="2" spans="1:7">
      <c r="A111" s="81">
        <v>2049999</v>
      </c>
      <c r="B111" s="82" t="s">
        <v>3269</v>
      </c>
      <c r="C111" s="83">
        <v>2549.494908</v>
      </c>
      <c r="D111" s="83">
        <v>225.861852</v>
      </c>
      <c r="E111" s="83">
        <v>23.661056</v>
      </c>
      <c r="F111" s="83"/>
      <c r="G111" s="83">
        <v>2299.972</v>
      </c>
    </row>
    <row r="112" ht="17.45" customHeight="1" spans="1:7">
      <c r="A112" s="77" t="s">
        <v>3270</v>
      </c>
      <c r="B112" s="80" t="s">
        <v>2988</v>
      </c>
      <c r="C112" s="79">
        <f>SUM(C113,C117,C123,C125,C128,C130,C132)</f>
        <v>144778.923232</v>
      </c>
      <c r="D112" s="79">
        <f>SUM(D113,D117,D123,D125,D128,D130,D132)</f>
        <v>102515.713612</v>
      </c>
      <c r="E112" s="79">
        <f>SUM(E113,E117,E123,E125,E128,E130,E132)</f>
        <v>11588.01012</v>
      </c>
      <c r="F112" s="79">
        <f>SUM(F113,F117,F123,F125,F128,F130,F132)</f>
        <v>0</v>
      </c>
      <c r="G112" s="79">
        <f>SUM(G113,G117,G123,G125,G128,G130,G132)</f>
        <v>30675.1995</v>
      </c>
    </row>
    <row r="113" ht="17.45" customHeight="1" outlineLevel="1" spans="1:7">
      <c r="A113" s="77">
        <v>20501</v>
      </c>
      <c r="B113" s="80" t="s">
        <v>3271</v>
      </c>
      <c r="C113" s="79">
        <v>3084.499701</v>
      </c>
      <c r="D113" s="79">
        <v>361.009519</v>
      </c>
      <c r="E113" s="79">
        <v>35.235782</v>
      </c>
      <c r="F113" s="79"/>
      <c r="G113" s="79">
        <v>2688.2544</v>
      </c>
    </row>
    <row r="114" s="73" customFormat="1" ht="17.45" customHeight="1" outlineLevel="2" spans="1:7">
      <c r="A114" s="81">
        <v>2050101</v>
      </c>
      <c r="B114" s="82" t="s">
        <v>3193</v>
      </c>
      <c r="C114" s="83">
        <v>400.263301</v>
      </c>
      <c r="D114" s="83">
        <v>361.009519</v>
      </c>
      <c r="E114" s="83">
        <v>25.253782</v>
      </c>
      <c r="F114" s="83"/>
      <c r="G114" s="83">
        <v>14</v>
      </c>
    </row>
    <row r="115" s="73" customFormat="1" ht="17.45" customHeight="1" outlineLevel="2" spans="1:7">
      <c r="A115" s="81">
        <v>2050102</v>
      </c>
      <c r="B115" s="82" t="s">
        <v>3194</v>
      </c>
      <c r="C115" s="83">
        <v>12.982</v>
      </c>
      <c r="D115" s="83"/>
      <c r="E115" s="83">
        <v>9.982</v>
      </c>
      <c r="F115" s="83"/>
      <c r="G115" s="83">
        <v>3</v>
      </c>
    </row>
    <row r="116" s="73" customFormat="1" ht="17.45" customHeight="1" outlineLevel="2" spans="1:7">
      <c r="A116" s="81">
        <v>2050199</v>
      </c>
      <c r="B116" s="82" t="s">
        <v>3272</v>
      </c>
      <c r="C116" s="83">
        <v>2671.2544</v>
      </c>
      <c r="D116" s="83"/>
      <c r="E116" s="83"/>
      <c r="F116" s="83"/>
      <c r="G116" s="83">
        <v>2671.2544</v>
      </c>
    </row>
    <row r="117" ht="17.45" customHeight="1" outlineLevel="1" spans="1:7">
      <c r="A117" s="77">
        <v>20502</v>
      </c>
      <c r="B117" s="80" t="s">
        <v>3273</v>
      </c>
      <c r="C117" s="79">
        <f>SUM(C118:C122)</f>
        <v>134315.462959</v>
      </c>
      <c r="D117" s="79">
        <f>SUM(D118:D122)</f>
        <v>100186.601123</v>
      </c>
      <c r="E117" s="79">
        <f>SUM(E118:E122)</f>
        <v>11310.588736</v>
      </c>
      <c r="F117" s="79">
        <f>SUM(F118:F122)</f>
        <v>0</v>
      </c>
      <c r="G117" s="79">
        <f>SUM(G118:G122)</f>
        <v>22818.2731</v>
      </c>
    </row>
    <row r="118" s="73" customFormat="1" ht="17.45" customHeight="1" outlineLevel="2" spans="1:7">
      <c r="A118" s="81">
        <v>2050201</v>
      </c>
      <c r="B118" s="82" t="s">
        <v>3274</v>
      </c>
      <c r="C118" s="83">
        <f>SUM(D118:G118)</f>
        <v>6635.085042</v>
      </c>
      <c r="D118" s="83">
        <v>2615.252865</v>
      </c>
      <c r="E118" s="83">
        <v>170.832177</v>
      </c>
      <c r="F118" s="83"/>
      <c r="G118" s="84">
        <f>3669+180</f>
        <v>3849</v>
      </c>
    </row>
    <row r="119" s="73" customFormat="1" ht="17.45" customHeight="1" outlineLevel="2" spans="1:7">
      <c r="A119" s="81">
        <v>2050202</v>
      </c>
      <c r="B119" s="82" t="s">
        <v>3275</v>
      </c>
      <c r="C119" s="83">
        <f>SUM(D119:G119)</f>
        <v>73731.741001</v>
      </c>
      <c r="D119" s="83">
        <v>52827.331368</v>
      </c>
      <c r="E119" s="83">
        <v>5684.136533</v>
      </c>
      <c r="F119" s="83"/>
      <c r="G119" s="83">
        <v>15220.2731</v>
      </c>
    </row>
    <row r="120" s="73" customFormat="1" ht="17.45" customHeight="1" outlineLevel="2" spans="1:7">
      <c r="A120" s="81">
        <v>2050203</v>
      </c>
      <c r="B120" s="82" t="s">
        <v>3276</v>
      </c>
      <c r="C120" s="83">
        <f>SUM(D120:G120)</f>
        <v>36857.628161</v>
      </c>
      <c r="D120" s="83">
        <v>31641.395776</v>
      </c>
      <c r="E120" s="83">
        <v>3643.232385</v>
      </c>
      <c r="F120" s="83"/>
      <c r="G120" s="83">
        <f>1567+6</f>
        <v>1573</v>
      </c>
    </row>
    <row r="121" s="73" customFormat="1" ht="17.45" customHeight="1" outlineLevel="2" spans="1:7">
      <c r="A121" s="81">
        <v>2050204</v>
      </c>
      <c r="B121" s="82" t="s">
        <v>3277</v>
      </c>
      <c r="C121" s="83">
        <f>SUM(D121:G121)</f>
        <v>15484.259459</v>
      </c>
      <c r="D121" s="83">
        <v>12157.236831</v>
      </c>
      <c r="E121" s="83">
        <v>1796.022628</v>
      </c>
      <c r="F121" s="83"/>
      <c r="G121" s="83">
        <v>1531</v>
      </c>
    </row>
    <row r="122" s="73" customFormat="1" ht="17.45" customHeight="1" outlineLevel="2" spans="1:7">
      <c r="A122" s="81">
        <v>2050299</v>
      </c>
      <c r="B122" s="82" t="s">
        <v>3278</v>
      </c>
      <c r="C122" s="83">
        <f>SUM(D122:G122)</f>
        <v>1606.749296</v>
      </c>
      <c r="D122" s="83">
        <v>945.384283</v>
      </c>
      <c r="E122" s="83">
        <v>16.365013</v>
      </c>
      <c r="F122" s="83"/>
      <c r="G122" s="83">
        <v>645</v>
      </c>
    </row>
    <row r="123" ht="17.45" customHeight="1" outlineLevel="1" spans="1:7">
      <c r="A123" s="77">
        <v>20503</v>
      </c>
      <c r="B123" s="80" t="s">
        <v>3279</v>
      </c>
      <c r="C123" s="79">
        <v>1561.850521</v>
      </c>
      <c r="D123" s="79">
        <v>518.933995</v>
      </c>
      <c r="E123" s="79">
        <v>63.916526</v>
      </c>
      <c r="F123" s="79"/>
      <c r="G123" s="79">
        <v>979</v>
      </c>
    </row>
    <row r="124" s="73" customFormat="1" ht="17.45" customHeight="1" outlineLevel="2" spans="1:7">
      <c r="A124" s="81">
        <v>2050302</v>
      </c>
      <c r="B124" s="82" t="s">
        <v>3280</v>
      </c>
      <c r="C124" s="83">
        <v>1561.850521</v>
      </c>
      <c r="D124" s="83">
        <v>518.933995</v>
      </c>
      <c r="E124" s="83">
        <v>63.916526</v>
      </c>
      <c r="F124" s="83"/>
      <c r="G124" s="83">
        <v>979</v>
      </c>
    </row>
    <row r="125" ht="17.45" customHeight="1" outlineLevel="1" spans="1:7">
      <c r="A125" s="77">
        <v>20507</v>
      </c>
      <c r="B125" s="80" t="s">
        <v>3281</v>
      </c>
      <c r="C125" s="79">
        <v>695.168266</v>
      </c>
      <c r="D125" s="79">
        <v>478.476079</v>
      </c>
      <c r="E125" s="79">
        <v>92.840187</v>
      </c>
      <c r="F125" s="79"/>
      <c r="G125" s="79">
        <v>123.852</v>
      </c>
    </row>
    <row r="126" s="73" customFormat="1" ht="17.45" customHeight="1" outlineLevel="2" spans="1:7">
      <c r="A126" s="81">
        <v>2050701</v>
      </c>
      <c r="B126" s="82" t="s">
        <v>3282</v>
      </c>
      <c r="C126" s="83">
        <v>639.168266</v>
      </c>
      <c r="D126" s="83">
        <v>478.476079</v>
      </c>
      <c r="E126" s="83">
        <v>92.840187</v>
      </c>
      <c r="F126" s="83"/>
      <c r="G126" s="83">
        <v>67.852</v>
      </c>
    </row>
    <row r="127" s="73" customFormat="1" ht="17.45" customHeight="1" outlineLevel="2" spans="1:7">
      <c r="A127" s="81">
        <v>2050799</v>
      </c>
      <c r="B127" s="82" t="s">
        <v>3283</v>
      </c>
      <c r="C127" s="83">
        <v>56</v>
      </c>
      <c r="D127" s="83"/>
      <c r="E127" s="83"/>
      <c r="F127" s="83"/>
      <c r="G127" s="83">
        <v>56</v>
      </c>
    </row>
    <row r="128" ht="17.45" customHeight="1" outlineLevel="1" spans="1:7">
      <c r="A128" s="77">
        <v>20508</v>
      </c>
      <c r="B128" s="80" t="s">
        <v>3284</v>
      </c>
      <c r="C128" s="79">
        <v>620.585983</v>
      </c>
      <c r="D128" s="79">
        <v>418.755713</v>
      </c>
      <c r="E128" s="79">
        <v>35.83027</v>
      </c>
      <c r="F128" s="79"/>
      <c r="G128" s="79">
        <v>166</v>
      </c>
    </row>
    <row r="129" s="73" customFormat="1" ht="17.45" customHeight="1" outlineLevel="2" spans="1:7">
      <c r="A129" s="81">
        <v>2050802</v>
      </c>
      <c r="B129" s="82" t="s">
        <v>3285</v>
      </c>
      <c r="C129" s="83">
        <v>620.585983</v>
      </c>
      <c r="D129" s="83">
        <v>418.755713</v>
      </c>
      <c r="E129" s="83">
        <v>35.83027</v>
      </c>
      <c r="F129" s="83"/>
      <c r="G129" s="83">
        <v>166</v>
      </c>
    </row>
    <row r="130" ht="17.45" customHeight="1" outlineLevel="1" spans="1:7">
      <c r="A130" s="77">
        <v>20509</v>
      </c>
      <c r="B130" s="80" t="s">
        <v>3286</v>
      </c>
      <c r="C130" s="79">
        <v>32</v>
      </c>
      <c r="D130" s="79"/>
      <c r="E130" s="79"/>
      <c r="F130" s="79"/>
      <c r="G130" s="79">
        <v>32</v>
      </c>
    </row>
    <row r="131" s="73" customFormat="1" ht="17.45" customHeight="1" outlineLevel="2" spans="1:7">
      <c r="A131" s="81">
        <v>2050999</v>
      </c>
      <c r="B131" s="82" t="s">
        <v>3287</v>
      </c>
      <c r="C131" s="83">
        <v>32</v>
      </c>
      <c r="D131" s="83"/>
      <c r="E131" s="83"/>
      <c r="F131" s="83"/>
      <c r="G131" s="83">
        <v>32</v>
      </c>
    </row>
    <row r="132" ht="17.45" customHeight="1" outlineLevel="1" spans="1:7">
      <c r="A132" s="77">
        <v>20599</v>
      </c>
      <c r="B132" s="80" t="s">
        <v>3288</v>
      </c>
      <c r="C132" s="79">
        <f>C133</f>
        <v>4469.355802</v>
      </c>
      <c r="D132" s="79">
        <f>D133</f>
        <v>551.937183</v>
      </c>
      <c r="E132" s="79">
        <f>E133</f>
        <v>49.598619</v>
      </c>
      <c r="F132" s="79">
        <f>F133</f>
        <v>0</v>
      </c>
      <c r="G132" s="79">
        <f>G133</f>
        <v>3867.82</v>
      </c>
    </row>
    <row r="133" s="73" customFormat="1" ht="17.45" customHeight="1" outlineLevel="2" spans="1:7">
      <c r="A133" s="81">
        <v>2059999</v>
      </c>
      <c r="B133" s="82" t="s">
        <v>3289</v>
      </c>
      <c r="C133" s="83">
        <f>SUM(D133:G133)</f>
        <v>4469.355802</v>
      </c>
      <c r="D133" s="83">
        <v>551.937183</v>
      </c>
      <c r="E133" s="83">
        <v>49.598619</v>
      </c>
      <c r="F133" s="83"/>
      <c r="G133" s="84">
        <f>3139.82+228+500</f>
        <v>3867.82</v>
      </c>
    </row>
    <row r="134" ht="17.45" customHeight="1" spans="1:7">
      <c r="A134" s="77" t="s">
        <v>3290</v>
      </c>
      <c r="B134" s="80" t="s">
        <v>3291</v>
      </c>
      <c r="C134" s="79">
        <f>SUM(C135,C139,C142,C145)</f>
        <v>23919.185435</v>
      </c>
      <c r="D134" s="79">
        <f t="shared" ref="D134:G134" si="0">SUM(D135,D139,D142,D145)</f>
        <v>568.435122</v>
      </c>
      <c r="E134" s="79">
        <f t="shared" si="0"/>
        <v>56.750313</v>
      </c>
      <c r="F134" s="79">
        <f t="shared" si="0"/>
        <v>0</v>
      </c>
      <c r="G134" s="79">
        <f t="shared" si="0"/>
        <v>23294</v>
      </c>
    </row>
    <row r="135" ht="17.45" customHeight="1" outlineLevel="1" spans="1:7">
      <c r="A135" s="77">
        <v>20601</v>
      </c>
      <c r="B135" s="80" t="s">
        <v>3292</v>
      </c>
      <c r="C135" s="79">
        <v>10551.746713</v>
      </c>
      <c r="D135" s="79">
        <v>309.822239</v>
      </c>
      <c r="E135" s="79">
        <v>26.924474</v>
      </c>
      <c r="F135" s="79"/>
      <c r="G135" s="79">
        <v>10215</v>
      </c>
    </row>
    <row r="136" s="73" customFormat="1" ht="17.45" customHeight="1" outlineLevel="2" spans="1:7">
      <c r="A136" s="81">
        <v>2060101</v>
      </c>
      <c r="B136" s="82" t="s">
        <v>3193</v>
      </c>
      <c r="C136" s="83">
        <v>376.746713</v>
      </c>
      <c r="D136" s="83">
        <v>309.822239</v>
      </c>
      <c r="E136" s="83">
        <v>26.924474</v>
      </c>
      <c r="F136" s="83"/>
      <c r="G136" s="83">
        <v>40</v>
      </c>
    </row>
    <row r="137" s="73" customFormat="1" ht="17.45" customHeight="1" outlineLevel="2" spans="1:7">
      <c r="A137" s="81">
        <v>2060102</v>
      </c>
      <c r="B137" s="82" t="s">
        <v>3194</v>
      </c>
      <c r="C137" s="83">
        <v>6</v>
      </c>
      <c r="D137" s="83"/>
      <c r="E137" s="83"/>
      <c r="F137" s="83"/>
      <c r="G137" s="83">
        <v>6</v>
      </c>
    </row>
    <row r="138" s="73" customFormat="1" ht="17.45" customHeight="1" outlineLevel="2" spans="1:7">
      <c r="A138" s="81">
        <v>2060199</v>
      </c>
      <c r="B138" s="82" t="s">
        <v>3293</v>
      </c>
      <c r="C138" s="83">
        <v>10169</v>
      </c>
      <c r="D138" s="83"/>
      <c r="E138" s="83"/>
      <c r="F138" s="83"/>
      <c r="G138" s="83">
        <v>10169</v>
      </c>
    </row>
    <row r="139" ht="17.45" customHeight="1" outlineLevel="1" spans="1:7">
      <c r="A139" s="77">
        <v>20605</v>
      </c>
      <c r="B139" s="80" t="s">
        <v>3294</v>
      </c>
      <c r="C139" s="79">
        <v>2197.93115</v>
      </c>
      <c r="D139" s="79">
        <v>24.734015</v>
      </c>
      <c r="E139" s="79">
        <v>3.197135</v>
      </c>
      <c r="F139" s="79"/>
      <c r="G139" s="79">
        <v>2170</v>
      </c>
    </row>
    <row r="140" s="73" customFormat="1" ht="17.45" customHeight="1" outlineLevel="2" spans="1:7">
      <c r="A140" s="81">
        <v>2060501</v>
      </c>
      <c r="B140" s="82" t="s">
        <v>3295</v>
      </c>
      <c r="C140" s="83">
        <v>27.93115</v>
      </c>
      <c r="D140" s="83">
        <v>24.734015</v>
      </c>
      <c r="E140" s="83">
        <v>3.197135</v>
      </c>
      <c r="F140" s="83"/>
      <c r="G140" s="83"/>
    </row>
    <row r="141" s="73" customFormat="1" ht="17.45" customHeight="1" outlineLevel="2" spans="1:7">
      <c r="A141" s="81">
        <v>2060599</v>
      </c>
      <c r="B141" s="82" t="s">
        <v>3296</v>
      </c>
      <c r="C141" s="83">
        <v>2170</v>
      </c>
      <c r="D141" s="83"/>
      <c r="E141" s="83"/>
      <c r="F141" s="83"/>
      <c r="G141" s="83">
        <v>2170</v>
      </c>
    </row>
    <row r="142" ht="17.45" customHeight="1" outlineLevel="1" spans="1:7">
      <c r="A142" s="77">
        <v>20607</v>
      </c>
      <c r="B142" s="80" t="s">
        <v>3297</v>
      </c>
      <c r="C142" s="79">
        <v>369.507572</v>
      </c>
      <c r="D142" s="79">
        <v>233.878868</v>
      </c>
      <c r="E142" s="79">
        <v>26.628704</v>
      </c>
      <c r="F142" s="79"/>
      <c r="G142" s="79">
        <v>109</v>
      </c>
    </row>
    <row r="143" s="73" customFormat="1" ht="17.45" customHeight="1" outlineLevel="2" spans="1:7">
      <c r="A143" s="81">
        <v>2060701</v>
      </c>
      <c r="B143" s="82" t="s">
        <v>3295</v>
      </c>
      <c r="C143" s="83">
        <v>279.507572</v>
      </c>
      <c r="D143" s="83">
        <v>233.878868</v>
      </c>
      <c r="E143" s="83">
        <v>26.628704</v>
      </c>
      <c r="F143" s="83"/>
      <c r="G143" s="83">
        <v>19</v>
      </c>
    </row>
    <row r="144" s="73" customFormat="1" ht="17.45" customHeight="1" outlineLevel="2" spans="1:7">
      <c r="A144" s="81">
        <v>2060702</v>
      </c>
      <c r="B144" s="82" t="s">
        <v>3298</v>
      </c>
      <c r="C144" s="83">
        <v>90</v>
      </c>
      <c r="D144" s="83"/>
      <c r="E144" s="83"/>
      <c r="F144" s="83"/>
      <c r="G144" s="83">
        <v>90</v>
      </c>
    </row>
    <row r="145" ht="17.45" customHeight="1" outlineLevel="1" spans="1:7">
      <c r="A145" s="77">
        <v>20699</v>
      </c>
      <c r="B145" s="80" t="s">
        <v>3299</v>
      </c>
      <c r="C145" s="79">
        <f>C146</f>
        <v>10800</v>
      </c>
      <c r="D145" s="79">
        <f t="shared" ref="D145:G145" si="1">D146</f>
        <v>0</v>
      </c>
      <c r="E145" s="79">
        <f t="shared" si="1"/>
        <v>0</v>
      </c>
      <c r="F145" s="79">
        <f t="shared" si="1"/>
        <v>0</v>
      </c>
      <c r="G145" s="79">
        <f t="shared" si="1"/>
        <v>10800</v>
      </c>
    </row>
    <row r="146" s="73" customFormat="1" ht="17.45" customHeight="1" outlineLevel="2" spans="1:7">
      <c r="A146" s="81">
        <v>2069999</v>
      </c>
      <c r="B146" s="82" t="s">
        <v>3300</v>
      </c>
      <c r="C146" s="83">
        <f>SUM(D146:G146)</f>
        <v>10800</v>
      </c>
      <c r="D146" s="83"/>
      <c r="E146" s="83"/>
      <c r="F146" s="83"/>
      <c r="G146" s="83">
        <f>1600+9200</f>
        <v>10800</v>
      </c>
    </row>
    <row r="147" ht="17.45" customHeight="1" spans="1:7">
      <c r="A147" s="77" t="s">
        <v>3301</v>
      </c>
      <c r="B147" s="80" t="s">
        <v>3302</v>
      </c>
      <c r="C147" s="79">
        <v>9580.409805</v>
      </c>
      <c r="D147" s="79">
        <v>3932.903919</v>
      </c>
      <c r="E147" s="79">
        <v>460.499486</v>
      </c>
      <c r="F147" s="79">
        <v>143.5</v>
      </c>
      <c r="G147" s="79">
        <v>5043.5064</v>
      </c>
    </row>
    <row r="148" ht="17.45" customHeight="1" outlineLevel="1" spans="1:7">
      <c r="A148" s="77">
        <v>20701</v>
      </c>
      <c r="B148" s="80" t="s">
        <v>3303</v>
      </c>
      <c r="C148" s="79">
        <v>4594.710282</v>
      </c>
      <c r="D148" s="79">
        <v>1978.171627</v>
      </c>
      <c r="E148" s="79">
        <v>196.096355</v>
      </c>
      <c r="F148" s="79"/>
      <c r="G148" s="79">
        <v>2420.4423</v>
      </c>
    </row>
    <row r="149" s="73" customFormat="1" ht="17.45" customHeight="1" outlineLevel="2" spans="1:7">
      <c r="A149" s="81">
        <v>2070101</v>
      </c>
      <c r="B149" s="82" t="s">
        <v>3193</v>
      </c>
      <c r="C149" s="83">
        <v>802.046701</v>
      </c>
      <c r="D149" s="83">
        <v>529.718817</v>
      </c>
      <c r="E149" s="83">
        <v>57.385584</v>
      </c>
      <c r="F149" s="83"/>
      <c r="G149" s="83">
        <v>214.9423</v>
      </c>
    </row>
    <row r="150" s="73" customFormat="1" ht="17.45" customHeight="1" outlineLevel="2" spans="1:7">
      <c r="A150" s="81">
        <v>2070104</v>
      </c>
      <c r="B150" s="82" t="s">
        <v>3304</v>
      </c>
      <c r="C150" s="83">
        <v>406.978245</v>
      </c>
      <c r="D150" s="83">
        <v>261.073133</v>
      </c>
      <c r="E150" s="83">
        <v>17.905112</v>
      </c>
      <c r="F150" s="83"/>
      <c r="G150" s="83">
        <v>128</v>
      </c>
    </row>
    <row r="151" s="73" customFormat="1" ht="17.45" customHeight="1" outlineLevel="2" spans="1:7">
      <c r="A151" s="81">
        <v>2070106</v>
      </c>
      <c r="B151" s="82" t="s">
        <v>3305</v>
      </c>
      <c r="C151" s="83">
        <v>732.944121</v>
      </c>
      <c r="D151" s="83">
        <v>492.193432</v>
      </c>
      <c r="E151" s="83">
        <v>50.750689</v>
      </c>
      <c r="F151" s="83"/>
      <c r="G151" s="83">
        <v>190</v>
      </c>
    </row>
    <row r="152" s="73" customFormat="1" ht="17.45" customHeight="1" outlineLevel="2" spans="1:7">
      <c r="A152" s="81">
        <v>2070108</v>
      </c>
      <c r="B152" s="82" t="s">
        <v>3306</v>
      </c>
      <c r="C152" s="83">
        <v>80</v>
      </c>
      <c r="D152" s="83"/>
      <c r="E152" s="83"/>
      <c r="F152" s="83"/>
      <c r="G152" s="83">
        <v>80</v>
      </c>
    </row>
    <row r="153" s="73" customFormat="1" ht="17.45" customHeight="1" outlineLevel="2" spans="1:7">
      <c r="A153" s="81">
        <v>2070109</v>
      </c>
      <c r="B153" s="82" t="s">
        <v>3307</v>
      </c>
      <c r="C153" s="83">
        <v>804.551288</v>
      </c>
      <c r="D153" s="83">
        <v>365.107732</v>
      </c>
      <c r="E153" s="83">
        <v>38.443556</v>
      </c>
      <c r="F153" s="83"/>
      <c r="G153" s="83">
        <v>401</v>
      </c>
    </row>
    <row r="154" s="73" customFormat="1" ht="17.45" customHeight="1" outlineLevel="2" spans="1:7">
      <c r="A154" s="81">
        <v>2070111</v>
      </c>
      <c r="B154" s="82" t="s">
        <v>3308</v>
      </c>
      <c r="C154" s="83">
        <v>49</v>
      </c>
      <c r="D154" s="83"/>
      <c r="E154" s="83"/>
      <c r="F154" s="83"/>
      <c r="G154" s="83">
        <v>49</v>
      </c>
    </row>
    <row r="155" s="73" customFormat="1" ht="17.45" customHeight="1" outlineLevel="2" spans="1:7">
      <c r="A155" s="81">
        <v>2070112</v>
      </c>
      <c r="B155" s="82" t="s">
        <v>3309</v>
      </c>
      <c r="C155" s="83">
        <v>377.651453</v>
      </c>
      <c r="D155" s="83">
        <v>302.367319</v>
      </c>
      <c r="E155" s="83">
        <v>28.284134</v>
      </c>
      <c r="F155" s="83"/>
      <c r="G155" s="83">
        <v>47</v>
      </c>
    </row>
    <row r="156" s="73" customFormat="1" ht="17.45" customHeight="1" outlineLevel="2" spans="1:7">
      <c r="A156" s="81">
        <v>2070199</v>
      </c>
      <c r="B156" s="82" t="s">
        <v>3310</v>
      </c>
      <c r="C156" s="83">
        <v>1341.538474</v>
      </c>
      <c r="D156" s="83">
        <v>27.711194</v>
      </c>
      <c r="E156" s="83">
        <v>3.32728</v>
      </c>
      <c r="F156" s="83"/>
      <c r="G156" s="83">
        <v>1310.5</v>
      </c>
    </row>
    <row r="157" ht="17.45" customHeight="1" outlineLevel="1" spans="1:7">
      <c r="A157" s="77">
        <v>20702</v>
      </c>
      <c r="B157" s="80" t="s">
        <v>3311</v>
      </c>
      <c r="C157" s="79">
        <v>1277.025237</v>
      </c>
      <c r="D157" s="79">
        <v>342.18269</v>
      </c>
      <c r="E157" s="79">
        <v>50.042547</v>
      </c>
      <c r="F157" s="79">
        <v>33</v>
      </c>
      <c r="G157" s="79">
        <v>851.8</v>
      </c>
    </row>
    <row r="158" s="73" customFormat="1" ht="17.45" customHeight="1" outlineLevel="2" spans="1:7">
      <c r="A158" s="81">
        <v>2070204</v>
      </c>
      <c r="B158" s="82" t="s">
        <v>3312</v>
      </c>
      <c r="C158" s="83">
        <v>1059.887752</v>
      </c>
      <c r="D158" s="83">
        <v>213.246568</v>
      </c>
      <c r="E158" s="83">
        <v>35.641184</v>
      </c>
      <c r="F158" s="83">
        <v>33</v>
      </c>
      <c r="G158" s="83">
        <v>778</v>
      </c>
    </row>
    <row r="159" s="73" customFormat="1" ht="17.45" customHeight="1" outlineLevel="2" spans="1:7">
      <c r="A159" s="81">
        <v>2070205</v>
      </c>
      <c r="B159" s="82" t="s">
        <v>3313</v>
      </c>
      <c r="C159" s="83">
        <v>217.137485</v>
      </c>
      <c r="D159" s="83">
        <v>128.936122</v>
      </c>
      <c r="E159" s="83">
        <v>14.401363</v>
      </c>
      <c r="F159" s="83"/>
      <c r="G159" s="83">
        <v>73.8</v>
      </c>
    </row>
    <row r="160" ht="17.45" customHeight="1" outlineLevel="1" spans="1:7">
      <c r="A160" s="77">
        <v>20703</v>
      </c>
      <c r="B160" s="80" t="s">
        <v>3314</v>
      </c>
      <c r="C160" s="79">
        <v>83.866449</v>
      </c>
      <c r="D160" s="79">
        <v>65.958143</v>
      </c>
      <c r="E160" s="79">
        <v>4.908306</v>
      </c>
      <c r="F160" s="79"/>
      <c r="G160" s="79">
        <v>13</v>
      </c>
    </row>
    <row r="161" s="73" customFormat="1" ht="17.45" customHeight="1" outlineLevel="2" spans="1:7">
      <c r="A161" s="81">
        <v>2070308</v>
      </c>
      <c r="B161" s="82" t="s">
        <v>3315</v>
      </c>
      <c r="C161" s="83">
        <v>83.866449</v>
      </c>
      <c r="D161" s="83">
        <v>65.958143</v>
      </c>
      <c r="E161" s="83">
        <v>4.908306</v>
      </c>
      <c r="F161" s="83"/>
      <c r="G161" s="83">
        <v>13</v>
      </c>
    </row>
    <row r="162" ht="17.45" customHeight="1" outlineLevel="1" spans="1:7">
      <c r="A162" s="77">
        <v>20708</v>
      </c>
      <c r="B162" s="80" t="s">
        <v>3316</v>
      </c>
      <c r="C162" s="79">
        <v>2942.407837</v>
      </c>
      <c r="D162" s="79">
        <v>1546.591459</v>
      </c>
      <c r="E162" s="79">
        <v>157.552278</v>
      </c>
      <c r="F162" s="79"/>
      <c r="G162" s="79">
        <v>1238.2641</v>
      </c>
    </row>
    <row r="163" s="73" customFormat="1" ht="17.45" customHeight="1" outlineLevel="2" spans="1:7">
      <c r="A163" s="81">
        <v>2070899</v>
      </c>
      <c r="B163" s="82" t="s">
        <v>3317</v>
      </c>
      <c r="C163" s="83">
        <v>2942.407837</v>
      </c>
      <c r="D163" s="83">
        <v>1546.591459</v>
      </c>
      <c r="E163" s="83">
        <v>157.552278</v>
      </c>
      <c r="F163" s="83"/>
      <c r="G163" s="83">
        <v>1238.2641</v>
      </c>
    </row>
    <row r="164" ht="17.45" customHeight="1" outlineLevel="1" spans="1:7">
      <c r="A164" s="77">
        <v>20799</v>
      </c>
      <c r="B164" s="80" t="s">
        <v>3318</v>
      </c>
      <c r="C164" s="79">
        <v>682.4</v>
      </c>
      <c r="D164" s="79"/>
      <c r="E164" s="79">
        <v>51.9</v>
      </c>
      <c r="F164" s="79">
        <v>110.5</v>
      </c>
      <c r="G164" s="79">
        <v>520</v>
      </c>
    </row>
    <row r="165" s="73" customFormat="1" ht="17.45" customHeight="1" outlineLevel="2" spans="1:7">
      <c r="A165" s="81">
        <v>2079999</v>
      </c>
      <c r="B165" s="82" t="s">
        <v>3319</v>
      </c>
      <c r="C165" s="83">
        <v>682.4</v>
      </c>
      <c r="D165" s="83"/>
      <c r="E165" s="83">
        <v>51.9</v>
      </c>
      <c r="F165" s="83">
        <v>110.5</v>
      </c>
      <c r="G165" s="83">
        <v>520</v>
      </c>
    </row>
    <row r="166" ht="17.45" customHeight="1" spans="1:7">
      <c r="A166" s="77" t="s">
        <v>3320</v>
      </c>
      <c r="B166" s="80" t="s">
        <v>3321</v>
      </c>
      <c r="C166" s="79">
        <v>63002.273683</v>
      </c>
      <c r="D166" s="79">
        <v>6077.838869</v>
      </c>
      <c r="E166" s="79">
        <v>641.255904</v>
      </c>
      <c r="F166" s="79"/>
      <c r="G166" s="79">
        <v>56283.17891</v>
      </c>
    </row>
    <row r="167" ht="17.45" customHeight="1" outlineLevel="1" spans="1:7">
      <c r="A167" s="77">
        <v>20801</v>
      </c>
      <c r="B167" s="80" t="s">
        <v>3322</v>
      </c>
      <c r="C167" s="79">
        <v>9624.498034</v>
      </c>
      <c r="D167" s="79">
        <v>4586.378707</v>
      </c>
      <c r="E167" s="79">
        <v>454.319236</v>
      </c>
      <c r="F167" s="79"/>
      <c r="G167" s="79">
        <v>4583.800091</v>
      </c>
    </row>
    <row r="168" s="73" customFormat="1" ht="17.45" customHeight="1" outlineLevel="2" spans="1:7">
      <c r="A168" s="81">
        <v>2080101</v>
      </c>
      <c r="B168" s="82" t="s">
        <v>3193</v>
      </c>
      <c r="C168" s="83">
        <v>2241.584219</v>
      </c>
      <c r="D168" s="83">
        <v>1958.014079</v>
      </c>
      <c r="E168" s="83">
        <v>186.770049</v>
      </c>
      <c r="F168" s="83"/>
      <c r="G168" s="83">
        <v>96.800091</v>
      </c>
    </row>
    <row r="169" s="73" customFormat="1" ht="17.45" customHeight="1" outlineLevel="2" spans="1:7">
      <c r="A169" s="81">
        <v>2080102</v>
      </c>
      <c r="B169" s="82" t="s">
        <v>3194</v>
      </c>
      <c r="C169" s="83">
        <v>2</v>
      </c>
      <c r="D169" s="83"/>
      <c r="E169" s="83"/>
      <c r="F169" s="83"/>
      <c r="G169" s="83">
        <v>2</v>
      </c>
    </row>
    <row r="170" s="73" customFormat="1" ht="17.45" customHeight="1" outlineLevel="2" spans="1:7">
      <c r="A170" s="81">
        <v>2080106</v>
      </c>
      <c r="B170" s="82" t="s">
        <v>3323</v>
      </c>
      <c r="C170" s="83">
        <v>2704.306406</v>
      </c>
      <c r="D170" s="83">
        <v>585.558953</v>
      </c>
      <c r="E170" s="83">
        <v>42.747453</v>
      </c>
      <c r="F170" s="83"/>
      <c r="G170" s="83">
        <v>2076</v>
      </c>
    </row>
    <row r="171" s="73" customFormat="1" ht="17.45" customHeight="1" outlineLevel="2" spans="1:7">
      <c r="A171" s="81">
        <v>2080109</v>
      </c>
      <c r="B171" s="82" t="s">
        <v>3324</v>
      </c>
      <c r="C171" s="83">
        <v>4186.554951</v>
      </c>
      <c r="D171" s="83">
        <v>1891.439336</v>
      </c>
      <c r="E171" s="83">
        <v>198.115615</v>
      </c>
      <c r="F171" s="83"/>
      <c r="G171" s="83">
        <v>2097</v>
      </c>
    </row>
    <row r="172" s="73" customFormat="1" ht="17.45" customHeight="1" outlineLevel="2" spans="1:7">
      <c r="A172" s="81">
        <v>2080150</v>
      </c>
      <c r="B172" s="82" t="s">
        <v>3202</v>
      </c>
      <c r="C172" s="83">
        <v>267.181434</v>
      </c>
      <c r="D172" s="83">
        <v>151.366339</v>
      </c>
      <c r="E172" s="83">
        <v>26.315095</v>
      </c>
      <c r="F172" s="83"/>
      <c r="G172" s="83">
        <v>89.5</v>
      </c>
    </row>
    <row r="173" s="73" customFormat="1" ht="17.45" customHeight="1" outlineLevel="2" spans="1:7">
      <c r="A173" s="81">
        <v>2080199</v>
      </c>
      <c r="B173" s="82" t="s">
        <v>3325</v>
      </c>
      <c r="C173" s="83">
        <v>222.871024</v>
      </c>
      <c r="D173" s="83"/>
      <c r="E173" s="83">
        <v>0.371024</v>
      </c>
      <c r="F173" s="83"/>
      <c r="G173" s="83">
        <v>222.5</v>
      </c>
    </row>
    <row r="174" ht="17.45" customHeight="1" outlineLevel="1" spans="1:7">
      <c r="A174" s="77">
        <v>20802</v>
      </c>
      <c r="B174" s="80" t="s">
        <v>3326</v>
      </c>
      <c r="C174" s="79">
        <v>1370.84738</v>
      </c>
      <c r="D174" s="79">
        <v>149.3651</v>
      </c>
      <c r="E174" s="79">
        <v>17.23028</v>
      </c>
      <c r="F174" s="79"/>
      <c r="G174" s="79">
        <v>1204.252</v>
      </c>
    </row>
    <row r="175" s="73" customFormat="1" ht="17.45" customHeight="1" outlineLevel="2" spans="1:7">
      <c r="A175" s="81">
        <v>2080201</v>
      </c>
      <c r="B175" s="82" t="s">
        <v>3193</v>
      </c>
      <c r="C175" s="83">
        <v>136.076</v>
      </c>
      <c r="D175" s="83"/>
      <c r="E175" s="83">
        <v>1.076</v>
      </c>
      <c r="F175" s="83"/>
      <c r="G175" s="83">
        <v>135</v>
      </c>
    </row>
    <row r="176" s="73" customFormat="1" ht="17.45" customHeight="1" outlineLevel="2" spans="1:7">
      <c r="A176" s="81">
        <v>2080202</v>
      </c>
      <c r="B176" s="82" t="s">
        <v>3194</v>
      </c>
      <c r="C176" s="83">
        <v>470.92138</v>
      </c>
      <c r="D176" s="83">
        <v>149.3651</v>
      </c>
      <c r="E176" s="83">
        <v>16.15428</v>
      </c>
      <c r="F176" s="83"/>
      <c r="G176" s="83">
        <v>305.402</v>
      </c>
    </row>
    <row r="177" s="73" customFormat="1" ht="17.45" customHeight="1" outlineLevel="2" spans="1:7">
      <c r="A177" s="81">
        <v>2080206</v>
      </c>
      <c r="B177" s="82" t="s">
        <v>3327</v>
      </c>
      <c r="C177" s="83">
        <v>10</v>
      </c>
      <c r="D177" s="83"/>
      <c r="E177" s="83"/>
      <c r="F177" s="83"/>
      <c r="G177" s="83">
        <v>10</v>
      </c>
    </row>
    <row r="178" s="73" customFormat="1" ht="17.45" customHeight="1" outlineLevel="2" spans="1:7">
      <c r="A178" s="81">
        <v>2080207</v>
      </c>
      <c r="B178" s="82" t="s">
        <v>3328</v>
      </c>
      <c r="C178" s="83">
        <v>90</v>
      </c>
      <c r="D178" s="83"/>
      <c r="E178" s="83"/>
      <c r="F178" s="83"/>
      <c r="G178" s="83">
        <v>90</v>
      </c>
    </row>
    <row r="179" s="73" customFormat="1" ht="17.45" customHeight="1" outlineLevel="2" spans="1:7">
      <c r="A179" s="81">
        <v>2080299</v>
      </c>
      <c r="B179" s="82" t="s">
        <v>3329</v>
      </c>
      <c r="C179" s="83">
        <v>663.85</v>
      </c>
      <c r="D179" s="83"/>
      <c r="E179" s="83"/>
      <c r="F179" s="83"/>
      <c r="G179" s="83">
        <v>663.85</v>
      </c>
    </row>
    <row r="180" ht="17.45" customHeight="1" outlineLevel="1" spans="1:7">
      <c r="A180" s="77">
        <v>20805</v>
      </c>
      <c r="B180" s="80" t="s">
        <v>3330</v>
      </c>
      <c r="C180" s="79">
        <v>4394</v>
      </c>
      <c r="D180" s="79"/>
      <c r="E180" s="79"/>
      <c r="F180" s="79"/>
      <c r="G180" s="79">
        <v>4394</v>
      </c>
    </row>
    <row r="181" s="73" customFormat="1" ht="17.45" customHeight="1" outlineLevel="2" spans="1:7">
      <c r="A181" s="81">
        <v>2080507</v>
      </c>
      <c r="B181" s="82" t="s">
        <v>3331</v>
      </c>
      <c r="C181" s="83">
        <v>4394</v>
      </c>
      <c r="D181" s="83"/>
      <c r="E181" s="83"/>
      <c r="F181" s="83"/>
      <c r="G181" s="83">
        <v>4394</v>
      </c>
    </row>
    <row r="182" ht="17.45" customHeight="1" outlineLevel="1" spans="1:7">
      <c r="A182" s="77">
        <v>20807</v>
      </c>
      <c r="B182" s="80" t="s">
        <v>3332</v>
      </c>
      <c r="C182" s="79">
        <v>2519</v>
      </c>
      <c r="D182" s="79"/>
      <c r="E182" s="79"/>
      <c r="F182" s="79"/>
      <c r="G182" s="79">
        <v>2519</v>
      </c>
    </row>
    <row r="183" s="73" customFormat="1" ht="17.45" customHeight="1" outlineLevel="2" spans="1:7">
      <c r="A183" s="81">
        <v>2080799</v>
      </c>
      <c r="B183" s="82" t="s">
        <v>3333</v>
      </c>
      <c r="C183" s="83">
        <v>2519</v>
      </c>
      <c r="D183" s="83"/>
      <c r="E183" s="83"/>
      <c r="F183" s="83"/>
      <c r="G183" s="83">
        <v>2519</v>
      </c>
    </row>
    <row r="184" ht="17.45" customHeight="1" outlineLevel="1" spans="1:7">
      <c r="A184" s="77">
        <v>20808</v>
      </c>
      <c r="B184" s="80" t="s">
        <v>3334</v>
      </c>
      <c r="C184" s="79">
        <v>5840.25</v>
      </c>
      <c r="D184" s="79"/>
      <c r="E184" s="79"/>
      <c r="F184" s="79"/>
      <c r="G184" s="79">
        <v>5840.25</v>
      </c>
    </row>
    <row r="185" s="73" customFormat="1" ht="17.45" customHeight="1" outlineLevel="2" spans="1:7">
      <c r="A185" s="81">
        <v>2080801</v>
      </c>
      <c r="B185" s="82" t="s">
        <v>3335</v>
      </c>
      <c r="C185" s="83">
        <v>1841</v>
      </c>
      <c r="D185" s="83"/>
      <c r="E185" s="83"/>
      <c r="F185" s="83"/>
      <c r="G185" s="83">
        <v>1841</v>
      </c>
    </row>
    <row r="186" s="73" customFormat="1" ht="17.45" customHeight="1" outlineLevel="2" spans="1:7">
      <c r="A186" s="81">
        <v>2080803</v>
      </c>
      <c r="B186" s="82" t="s">
        <v>3336</v>
      </c>
      <c r="C186" s="83">
        <v>200</v>
      </c>
      <c r="D186" s="83"/>
      <c r="E186" s="83"/>
      <c r="F186" s="83"/>
      <c r="G186" s="83">
        <v>200</v>
      </c>
    </row>
    <row r="187" s="73" customFormat="1" ht="17.45" customHeight="1" outlineLevel="2" spans="1:7">
      <c r="A187" s="81">
        <v>2080805</v>
      </c>
      <c r="B187" s="82" t="s">
        <v>3337</v>
      </c>
      <c r="C187" s="83">
        <v>1200</v>
      </c>
      <c r="D187" s="83"/>
      <c r="E187" s="83"/>
      <c r="F187" s="83"/>
      <c r="G187" s="83">
        <v>1200</v>
      </c>
    </row>
    <row r="188" s="73" customFormat="1" ht="17.45" customHeight="1" outlineLevel="2" spans="1:7">
      <c r="A188" s="81">
        <v>2080899</v>
      </c>
      <c r="B188" s="82" t="s">
        <v>3338</v>
      </c>
      <c r="C188" s="83">
        <v>2599.25</v>
      </c>
      <c r="D188" s="83"/>
      <c r="E188" s="83"/>
      <c r="F188" s="83"/>
      <c r="G188" s="83">
        <v>2599.25</v>
      </c>
    </row>
    <row r="189" ht="17.45" customHeight="1" outlineLevel="1" spans="1:7">
      <c r="A189" s="77">
        <v>20809</v>
      </c>
      <c r="B189" s="80" t="s">
        <v>3339</v>
      </c>
      <c r="C189" s="79">
        <v>792.01</v>
      </c>
      <c r="D189" s="79"/>
      <c r="E189" s="79"/>
      <c r="F189" s="79"/>
      <c r="G189" s="79">
        <v>792.01</v>
      </c>
    </row>
    <row r="190" s="73" customFormat="1" ht="17.45" customHeight="1" outlineLevel="2" spans="1:7">
      <c r="A190" s="81">
        <v>2080901</v>
      </c>
      <c r="B190" s="82" t="s">
        <v>3340</v>
      </c>
      <c r="C190" s="83">
        <v>470</v>
      </c>
      <c r="D190" s="83"/>
      <c r="E190" s="83"/>
      <c r="F190" s="83"/>
      <c r="G190" s="83">
        <v>470</v>
      </c>
    </row>
    <row r="191" s="73" customFormat="1" ht="17.45" customHeight="1" outlineLevel="2" spans="1:7">
      <c r="A191" s="81">
        <v>2080902</v>
      </c>
      <c r="B191" s="82" t="s">
        <v>3341</v>
      </c>
      <c r="C191" s="83">
        <v>88.01</v>
      </c>
      <c r="D191" s="83"/>
      <c r="E191" s="83"/>
      <c r="F191" s="83"/>
      <c r="G191" s="83">
        <v>88.01</v>
      </c>
    </row>
    <row r="192" s="73" customFormat="1" ht="17.45" customHeight="1" outlineLevel="2" spans="1:7">
      <c r="A192" s="81">
        <v>2080905</v>
      </c>
      <c r="B192" s="82" t="s">
        <v>3342</v>
      </c>
      <c r="C192" s="83">
        <v>234</v>
      </c>
      <c r="D192" s="83"/>
      <c r="E192" s="83"/>
      <c r="F192" s="83"/>
      <c r="G192" s="83">
        <v>234</v>
      </c>
    </row>
    <row r="193" ht="17.45" customHeight="1" outlineLevel="1" spans="1:7">
      <c r="A193" s="77">
        <v>20810</v>
      </c>
      <c r="B193" s="80" t="s">
        <v>3343</v>
      </c>
      <c r="C193" s="79">
        <v>5164.838775</v>
      </c>
      <c r="D193" s="79">
        <v>434.843362</v>
      </c>
      <c r="E193" s="79">
        <v>46.159194</v>
      </c>
      <c r="F193" s="79"/>
      <c r="G193" s="79">
        <v>4683.836219</v>
      </c>
    </row>
    <row r="194" s="73" customFormat="1" ht="17.45" customHeight="1" outlineLevel="2" spans="1:7">
      <c r="A194" s="81">
        <v>2081001</v>
      </c>
      <c r="B194" s="82" t="s">
        <v>3344</v>
      </c>
      <c r="C194" s="83">
        <v>252</v>
      </c>
      <c r="D194" s="83"/>
      <c r="E194" s="83"/>
      <c r="F194" s="83"/>
      <c r="G194" s="83">
        <v>252</v>
      </c>
    </row>
    <row r="195" s="73" customFormat="1" ht="17.45" customHeight="1" outlineLevel="2" spans="1:7">
      <c r="A195" s="81">
        <v>2081002</v>
      </c>
      <c r="B195" s="82" t="s">
        <v>3345</v>
      </c>
      <c r="C195" s="83">
        <v>1822.44</v>
      </c>
      <c r="D195" s="83"/>
      <c r="E195" s="83"/>
      <c r="F195" s="83"/>
      <c r="G195" s="83">
        <v>1822.44</v>
      </c>
    </row>
    <row r="196" s="73" customFormat="1" ht="17.45" customHeight="1" outlineLevel="2" spans="1:7">
      <c r="A196" s="81">
        <v>2081004</v>
      </c>
      <c r="B196" s="82" t="s">
        <v>3346</v>
      </c>
      <c r="C196" s="83">
        <v>1550.449529</v>
      </c>
      <c r="D196" s="83">
        <v>279.670145</v>
      </c>
      <c r="E196" s="83">
        <v>27.940992</v>
      </c>
      <c r="F196" s="83"/>
      <c r="G196" s="83">
        <v>1242.838392</v>
      </c>
    </row>
    <row r="197" s="73" customFormat="1" ht="17.45" customHeight="1" outlineLevel="2" spans="1:7">
      <c r="A197" s="81">
        <v>2081005</v>
      </c>
      <c r="B197" s="82" t="s">
        <v>3347</v>
      </c>
      <c r="C197" s="83">
        <v>1100.949246</v>
      </c>
      <c r="D197" s="83">
        <v>155.173217</v>
      </c>
      <c r="E197" s="83">
        <v>18.218202</v>
      </c>
      <c r="F197" s="83"/>
      <c r="G197" s="83">
        <v>927.557827</v>
      </c>
    </row>
    <row r="198" s="73" customFormat="1" ht="17.45" customHeight="1" outlineLevel="2" spans="1:7">
      <c r="A198" s="81">
        <v>2081006</v>
      </c>
      <c r="B198" s="82" t="s">
        <v>3348</v>
      </c>
      <c r="C198" s="83">
        <v>419</v>
      </c>
      <c r="D198" s="83"/>
      <c r="E198" s="83"/>
      <c r="F198" s="83"/>
      <c r="G198" s="83">
        <v>419</v>
      </c>
    </row>
    <row r="199" s="73" customFormat="1" ht="17.45" customHeight="1" outlineLevel="2" spans="1:7">
      <c r="A199" s="81">
        <v>2081099</v>
      </c>
      <c r="B199" s="82" t="s">
        <v>3349</v>
      </c>
      <c r="C199" s="83">
        <v>20</v>
      </c>
      <c r="D199" s="83"/>
      <c r="E199" s="83"/>
      <c r="F199" s="83"/>
      <c r="G199" s="83">
        <v>20</v>
      </c>
    </row>
    <row r="200" ht="17.45" customHeight="1" outlineLevel="1" spans="1:7">
      <c r="A200" s="77">
        <v>20811</v>
      </c>
      <c r="B200" s="80" t="s">
        <v>3350</v>
      </c>
      <c r="C200" s="79">
        <v>3249.664506</v>
      </c>
      <c r="D200" s="79">
        <v>329.93377</v>
      </c>
      <c r="E200" s="79">
        <v>35.100136</v>
      </c>
      <c r="F200" s="79"/>
      <c r="G200" s="79">
        <v>2884.6306</v>
      </c>
    </row>
    <row r="201" s="73" customFormat="1" ht="17.45" customHeight="1" outlineLevel="2" spans="1:7">
      <c r="A201" s="81">
        <v>2081101</v>
      </c>
      <c r="B201" s="82" t="s">
        <v>3193</v>
      </c>
      <c r="C201" s="83">
        <v>386.033906</v>
      </c>
      <c r="D201" s="83">
        <v>329.93377</v>
      </c>
      <c r="E201" s="83">
        <v>35.100136</v>
      </c>
      <c r="F201" s="83"/>
      <c r="G201" s="83">
        <v>21</v>
      </c>
    </row>
    <row r="202" s="73" customFormat="1" ht="17.45" customHeight="1" outlineLevel="2" spans="1:7">
      <c r="A202" s="81">
        <v>2081104</v>
      </c>
      <c r="B202" s="82" t="s">
        <v>3351</v>
      </c>
      <c r="C202" s="83">
        <v>384.8</v>
      </c>
      <c r="D202" s="83"/>
      <c r="E202" s="83"/>
      <c r="F202" s="83"/>
      <c r="G202" s="83">
        <v>384.8</v>
      </c>
    </row>
    <row r="203" s="73" customFormat="1" ht="17.45" customHeight="1" outlineLevel="2" spans="1:7">
      <c r="A203" s="81">
        <v>2081107</v>
      </c>
      <c r="B203" s="82" t="s">
        <v>3352</v>
      </c>
      <c r="C203" s="83">
        <v>1600</v>
      </c>
      <c r="D203" s="83"/>
      <c r="E203" s="83"/>
      <c r="F203" s="83"/>
      <c r="G203" s="83">
        <v>1600</v>
      </c>
    </row>
    <row r="204" s="73" customFormat="1" ht="17.45" customHeight="1" outlineLevel="2" spans="1:7">
      <c r="A204" s="81">
        <v>2081199</v>
      </c>
      <c r="B204" s="82" t="s">
        <v>3353</v>
      </c>
      <c r="C204" s="83">
        <v>878.8306</v>
      </c>
      <c r="D204" s="83"/>
      <c r="E204" s="83"/>
      <c r="F204" s="83"/>
      <c r="G204" s="83">
        <v>878.8306</v>
      </c>
    </row>
    <row r="205" ht="17.45" customHeight="1" outlineLevel="1" spans="1:7">
      <c r="A205" s="77">
        <v>20816</v>
      </c>
      <c r="B205" s="80" t="s">
        <v>3354</v>
      </c>
      <c r="C205" s="79">
        <v>96.760284</v>
      </c>
      <c r="D205" s="79">
        <v>54.438124</v>
      </c>
      <c r="E205" s="79">
        <v>17.32216</v>
      </c>
      <c r="F205" s="79"/>
      <c r="G205" s="79">
        <v>25</v>
      </c>
    </row>
    <row r="206" s="73" customFormat="1" ht="17.45" customHeight="1" outlineLevel="2" spans="1:7">
      <c r="A206" s="81">
        <v>2081601</v>
      </c>
      <c r="B206" s="82" t="s">
        <v>3193</v>
      </c>
      <c r="C206" s="83">
        <v>57.460284</v>
      </c>
      <c r="D206" s="83">
        <v>54.438124</v>
      </c>
      <c r="E206" s="83">
        <v>3.02216</v>
      </c>
      <c r="F206" s="83"/>
      <c r="G206" s="83"/>
    </row>
    <row r="207" s="73" customFormat="1" ht="17.45" customHeight="1" outlineLevel="2" spans="1:7">
      <c r="A207" s="81">
        <v>2081699</v>
      </c>
      <c r="B207" s="82" t="s">
        <v>3355</v>
      </c>
      <c r="C207" s="83">
        <v>39.3</v>
      </c>
      <c r="D207" s="83"/>
      <c r="E207" s="83">
        <v>14.3</v>
      </c>
      <c r="F207" s="83"/>
      <c r="G207" s="83">
        <v>25</v>
      </c>
    </row>
    <row r="208" ht="17.45" customHeight="1" outlineLevel="1" spans="1:7">
      <c r="A208" s="77">
        <v>20819</v>
      </c>
      <c r="B208" s="80" t="s">
        <v>3356</v>
      </c>
      <c r="C208" s="79">
        <v>2010</v>
      </c>
      <c r="D208" s="79"/>
      <c r="E208" s="79"/>
      <c r="F208" s="79"/>
      <c r="G208" s="79">
        <v>2010</v>
      </c>
    </row>
    <row r="209" s="73" customFormat="1" ht="17.45" customHeight="1" outlineLevel="2" spans="1:7">
      <c r="A209" s="81">
        <v>2081901</v>
      </c>
      <c r="B209" s="82" t="s">
        <v>3357</v>
      </c>
      <c r="C209" s="83">
        <v>1</v>
      </c>
      <c r="D209" s="83"/>
      <c r="E209" s="83"/>
      <c r="F209" s="83"/>
      <c r="G209" s="83">
        <v>1</v>
      </c>
    </row>
    <row r="210" s="73" customFormat="1" ht="17.45" customHeight="1" outlineLevel="2" spans="1:7">
      <c r="A210" s="81">
        <v>2081902</v>
      </c>
      <c r="B210" s="82" t="s">
        <v>3358</v>
      </c>
      <c r="C210" s="83">
        <v>2009</v>
      </c>
      <c r="D210" s="83"/>
      <c r="E210" s="83"/>
      <c r="F210" s="83"/>
      <c r="G210" s="83">
        <v>2009</v>
      </c>
    </row>
    <row r="211" ht="17.45" customHeight="1" outlineLevel="1" spans="1:7">
      <c r="A211" s="77">
        <v>20820</v>
      </c>
      <c r="B211" s="80" t="s">
        <v>3359</v>
      </c>
      <c r="C211" s="79">
        <v>219.655703</v>
      </c>
      <c r="D211" s="79">
        <v>66.629215</v>
      </c>
      <c r="E211" s="79">
        <v>12.026488</v>
      </c>
      <c r="F211" s="79"/>
      <c r="G211" s="79">
        <v>141</v>
      </c>
    </row>
    <row r="212" s="73" customFormat="1" ht="17.45" customHeight="1" outlineLevel="2" spans="1:7">
      <c r="A212" s="81">
        <v>2082001</v>
      </c>
      <c r="B212" s="82" t="s">
        <v>3360</v>
      </c>
      <c r="C212" s="83">
        <v>100</v>
      </c>
      <c r="D212" s="83"/>
      <c r="E212" s="83"/>
      <c r="F212" s="83"/>
      <c r="G212" s="83">
        <v>100</v>
      </c>
    </row>
    <row r="213" s="73" customFormat="1" ht="17.45" customHeight="1" outlineLevel="2" spans="1:7">
      <c r="A213" s="81">
        <v>2082002</v>
      </c>
      <c r="B213" s="82" t="s">
        <v>3361</v>
      </c>
      <c r="C213" s="83">
        <v>119.655703</v>
      </c>
      <c r="D213" s="83">
        <v>66.629215</v>
      </c>
      <c r="E213" s="83">
        <v>12.026488</v>
      </c>
      <c r="F213" s="83"/>
      <c r="G213" s="83">
        <v>41</v>
      </c>
    </row>
    <row r="214" ht="17.45" customHeight="1" outlineLevel="1" spans="1:7">
      <c r="A214" s="77">
        <v>20821</v>
      </c>
      <c r="B214" s="80" t="s">
        <v>3362</v>
      </c>
      <c r="C214" s="79">
        <v>1000</v>
      </c>
      <c r="D214" s="79"/>
      <c r="E214" s="79"/>
      <c r="F214" s="79"/>
      <c r="G214" s="79">
        <v>1000</v>
      </c>
    </row>
    <row r="215" s="73" customFormat="1" ht="17.45" customHeight="1" outlineLevel="2" spans="1:7">
      <c r="A215" s="81">
        <v>2082102</v>
      </c>
      <c r="B215" s="82" t="s">
        <v>3363</v>
      </c>
      <c r="C215" s="83">
        <v>1000</v>
      </c>
      <c r="D215" s="83"/>
      <c r="E215" s="83"/>
      <c r="F215" s="83"/>
      <c r="G215" s="83">
        <v>1000</v>
      </c>
    </row>
    <row r="216" ht="17.45" customHeight="1" outlineLevel="1" spans="1:7">
      <c r="A216" s="77">
        <v>20825</v>
      </c>
      <c r="B216" s="80" t="s">
        <v>3364</v>
      </c>
      <c r="C216" s="79">
        <v>20</v>
      </c>
      <c r="D216" s="79"/>
      <c r="E216" s="79"/>
      <c r="F216" s="79"/>
      <c r="G216" s="79">
        <v>20</v>
      </c>
    </row>
    <row r="217" s="73" customFormat="1" ht="17.45" customHeight="1" outlineLevel="2" spans="1:7">
      <c r="A217" s="81">
        <v>2082502</v>
      </c>
      <c r="B217" s="82" t="s">
        <v>3365</v>
      </c>
      <c r="C217" s="83">
        <v>20</v>
      </c>
      <c r="D217" s="83"/>
      <c r="E217" s="83"/>
      <c r="F217" s="83"/>
      <c r="G217" s="83">
        <v>20</v>
      </c>
    </row>
    <row r="218" ht="17.45" customHeight="1" outlineLevel="1" spans="1:7">
      <c r="A218" s="77">
        <v>20826</v>
      </c>
      <c r="B218" s="80" t="s">
        <v>3366</v>
      </c>
      <c r="C218" s="79">
        <v>17663</v>
      </c>
      <c r="D218" s="79"/>
      <c r="E218" s="79"/>
      <c r="F218" s="79"/>
      <c r="G218" s="79">
        <v>17663</v>
      </c>
    </row>
    <row r="219" s="73" customFormat="1" ht="17.45" customHeight="1" outlineLevel="2" spans="1:7">
      <c r="A219" s="81">
        <v>2082602</v>
      </c>
      <c r="B219" s="82" t="s">
        <v>3367</v>
      </c>
      <c r="C219" s="83">
        <v>17663</v>
      </c>
      <c r="D219" s="83"/>
      <c r="E219" s="83"/>
      <c r="F219" s="83"/>
      <c r="G219" s="83">
        <v>17663</v>
      </c>
    </row>
    <row r="220" ht="17.45" customHeight="1" outlineLevel="1" spans="1:7">
      <c r="A220" s="77">
        <v>20828</v>
      </c>
      <c r="B220" s="80" t="s">
        <v>3368</v>
      </c>
      <c r="C220" s="79">
        <v>681.749001</v>
      </c>
      <c r="D220" s="79">
        <v>456.250591</v>
      </c>
      <c r="E220" s="79">
        <v>59.09841</v>
      </c>
      <c r="F220" s="79"/>
      <c r="G220" s="79">
        <v>166.4</v>
      </c>
    </row>
    <row r="221" s="73" customFormat="1" ht="17.45" customHeight="1" outlineLevel="2" spans="1:7">
      <c r="A221" s="81">
        <v>2082801</v>
      </c>
      <c r="B221" s="82" t="s">
        <v>3193</v>
      </c>
      <c r="C221" s="83">
        <v>334.060579</v>
      </c>
      <c r="D221" s="83">
        <v>277.413161</v>
      </c>
      <c r="E221" s="83">
        <v>36.647418</v>
      </c>
      <c r="F221" s="83"/>
      <c r="G221" s="83">
        <v>20</v>
      </c>
    </row>
    <row r="222" s="73" customFormat="1" ht="17.45" customHeight="1" outlineLevel="2" spans="1:7">
      <c r="A222" s="81">
        <v>2082850</v>
      </c>
      <c r="B222" s="82" t="s">
        <v>3202</v>
      </c>
      <c r="C222" s="83">
        <v>243.450942</v>
      </c>
      <c r="D222" s="83">
        <v>178.83743</v>
      </c>
      <c r="E222" s="83">
        <v>22.213512</v>
      </c>
      <c r="F222" s="83"/>
      <c r="G222" s="83">
        <v>42.4</v>
      </c>
    </row>
    <row r="223" s="73" customFormat="1" ht="17.45" customHeight="1" outlineLevel="2" spans="1:7">
      <c r="A223" s="81">
        <v>2082899</v>
      </c>
      <c r="B223" s="82" t="s">
        <v>3369</v>
      </c>
      <c r="C223" s="83">
        <v>104.23748</v>
      </c>
      <c r="D223" s="83"/>
      <c r="E223" s="83">
        <v>0.23748</v>
      </c>
      <c r="F223" s="83"/>
      <c r="G223" s="83">
        <v>104</v>
      </c>
    </row>
    <row r="224" ht="17.45" customHeight="1" outlineLevel="1" spans="1:7">
      <c r="A224" s="77">
        <v>20830</v>
      </c>
      <c r="B224" s="80" t="s">
        <v>3370</v>
      </c>
      <c r="C224" s="79">
        <v>554</v>
      </c>
      <c r="D224" s="79"/>
      <c r="E224" s="79"/>
      <c r="F224" s="79"/>
      <c r="G224" s="79">
        <v>554</v>
      </c>
    </row>
    <row r="225" s="73" customFormat="1" ht="17.45" customHeight="1" outlineLevel="2" spans="1:7">
      <c r="A225" s="81">
        <v>2083001</v>
      </c>
      <c r="B225" s="82" t="s">
        <v>3371</v>
      </c>
      <c r="C225" s="83">
        <v>10</v>
      </c>
      <c r="D225" s="83"/>
      <c r="E225" s="83"/>
      <c r="F225" s="83"/>
      <c r="G225" s="83">
        <v>10</v>
      </c>
    </row>
    <row r="226" s="73" customFormat="1" ht="17.45" customHeight="1" outlineLevel="2" spans="1:7">
      <c r="A226" s="81">
        <v>2083099</v>
      </c>
      <c r="B226" s="82" t="s">
        <v>3372</v>
      </c>
      <c r="C226" s="83">
        <v>544</v>
      </c>
      <c r="D226" s="83"/>
      <c r="E226" s="83"/>
      <c r="F226" s="83"/>
      <c r="G226" s="83">
        <v>544</v>
      </c>
    </row>
    <row r="227" ht="17.45" customHeight="1" outlineLevel="1" spans="1:7">
      <c r="A227" s="77">
        <v>20899</v>
      </c>
      <c r="B227" s="80" t="s">
        <v>3373</v>
      </c>
      <c r="C227" s="79">
        <v>7802</v>
      </c>
      <c r="D227" s="79"/>
      <c r="E227" s="79"/>
      <c r="F227" s="79"/>
      <c r="G227" s="79">
        <v>7802</v>
      </c>
    </row>
    <row r="228" s="73" customFormat="1" ht="17.45" customHeight="1" outlineLevel="2" spans="1:7">
      <c r="A228" s="81">
        <v>2089999</v>
      </c>
      <c r="B228" s="82" t="s">
        <v>3374</v>
      </c>
      <c r="C228" s="83">
        <v>7802</v>
      </c>
      <c r="D228" s="83"/>
      <c r="E228" s="83"/>
      <c r="F228" s="83"/>
      <c r="G228" s="83">
        <v>7802</v>
      </c>
    </row>
    <row r="229" ht="17.45" customHeight="1" spans="1:7">
      <c r="A229" s="77" t="s">
        <v>3375</v>
      </c>
      <c r="B229" s="80" t="s">
        <v>3376</v>
      </c>
      <c r="C229" s="79">
        <v>46389.801355</v>
      </c>
      <c r="D229" s="79">
        <v>12843.291827</v>
      </c>
      <c r="E229" s="79">
        <v>416.869528</v>
      </c>
      <c r="F229" s="79"/>
      <c r="G229" s="79">
        <v>33129.64</v>
      </c>
    </row>
    <row r="230" ht="17.45" customHeight="1" outlineLevel="1" spans="1:7">
      <c r="A230" s="77">
        <v>21001</v>
      </c>
      <c r="B230" s="80" t="s">
        <v>3377</v>
      </c>
      <c r="C230" s="79">
        <v>2801.244413</v>
      </c>
      <c r="D230" s="79">
        <v>1542.946413</v>
      </c>
      <c r="E230" s="79">
        <v>204.398</v>
      </c>
      <c r="F230" s="79"/>
      <c r="G230" s="79">
        <v>1053.9</v>
      </c>
    </row>
    <row r="231" s="73" customFormat="1" ht="17.45" customHeight="1" outlineLevel="2" spans="1:7">
      <c r="A231" s="81">
        <v>2100101</v>
      </c>
      <c r="B231" s="82" t="s">
        <v>3193</v>
      </c>
      <c r="C231" s="83">
        <v>1390.525571</v>
      </c>
      <c r="D231" s="83">
        <v>1173.988499</v>
      </c>
      <c r="E231" s="83">
        <v>164.337072</v>
      </c>
      <c r="F231" s="83"/>
      <c r="G231" s="83">
        <v>52.2</v>
      </c>
    </row>
    <row r="232" s="73" customFormat="1" ht="17.45" customHeight="1" outlineLevel="2" spans="1:7">
      <c r="A232" s="81">
        <v>2100199</v>
      </c>
      <c r="B232" s="82" t="s">
        <v>3378</v>
      </c>
      <c r="C232" s="83">
        <v>1410.718842</v>
      </c>
      <c r="D232" s="83">
        <v>368.957914</v>
      </c>
      <c r="E232" s="83">
        <v>40.060928</v>
      </c>
      <c r="F232" s="83"/>
      <c r="G232" s="83">
        <v>1001.7</v>
      </c>
    </row>
    <row r="233" ht="17.45" customHeight="1" outlineLevel="1" spans="1:7">
      <c r="A233" s="77">
        <v>21002</v>
      </c>
      <c r="B233" s="80" t="s">
        <v>3379</v>
      </c>
      <c r="C233" s="79">
        <v>6446.912755</v>
      </c>
      <c r="D233" s="79">
        <v>3118.601107</v>
      </c>
      <c r="E233" s="79">
        <v>84.771648</v>
      </c>
      <c r="F233" s="79"/>
      <c r="G233" s="79">
        <v>3243.54</v>
      </c>
    </row>
    <row r="234" s="73" customFormat="1" ht="17.45" customHeight="1" outlineLevel="2" spans="1:7">
      <c r="A234" s="81">
        <v>2100201</v>
      </c>
      <c r="B234" s="82" t="s">
        <v>3380</v>
      </c>
      <c r="C234" s="83">
        <v>3397</v>
      </c>
      <c r="D234" s="83">
        <v>1407.08</v>
      </c>
      <c r="E234" s="83">
        <v>0.6</v>
      </c>
      <c r="F234" s="83"/>
      <c r="G234" s="83">
        <v>1989.32</v>
      </c>
    </row>
    <row r="235" s="73" customFormat="1" ht="17.45" customHeight="1" outlineLevel="2" spans="1:7">
      <c r="A235" s="81">
        <v>2100202</v>
      </c>
      <c r="B235" s="82" t="s">
        <v>3381</v>
      </c>
      <c r="C235" s="83">
        <v>1783.8</v>
      </c>
      <c r="D235" s="83">
        <v>670.8</v>
      </c>
      <c r="E235" s="83"/>
      <c r="F235" s="83"/>
      <c r="G235" s="83">
        <v>1113</v>
      </c>
    </row>
    <row r="236" s="73" customFormat="1" ht="17.45" customHeight="1" outlineLevel="2" spans="1:7">
      <c r="A236" s="81">
        <v>2100206</v>
      </c>
      <c r="B236" s="82" t="s">
        <v>3382</v>
      </c>
      <c r="C236" s="83">
        <v>1266.112755</v>
      </c>
      <c r="D236" s="83">
        <v>1040.721107</v>
      </c>
      <c r="E236" s="83">
        <v>84.171648</v>
      </c>
      <c r="F236" s="83"/>
      <c r="G236" s="83">
        <v>141.22</v>
      </c>
    </row>
    <row r="237" ht="17.45" customHeight="1" outlineLevel="1" spans="1:7">
      <c r="A237" s="77">
        <v>21003</v>
      </c>
      <c r="B237" s="80" t="s">
        <v>3383</v>
      </c>
      <c r="C237" s="79">
        <v>7929.397341</v>
      </c>
      <c r="D237" s="79">
        <v>6513.227341</v>
      </c>
      <c r="E237" s="79">
        <v>0.17</v>
      </c>
      <c r="F237" s="79"/>
      <c r="G237" s="79">
        <v>1416</v>
      </c>
    </row>
    <row r="238" s="73" customFormat="1" ht="17.45" customHeight="1" outlineLevel="2" spans="1:7">
      <c r="A238" s="81">
        <v>2100301</v>
      </c>
      <c r="B238" s="82" t="s">
        <v>3384</v>
      </c>
      <c r="C238" s="83">
        <v>579.67025</v>
      </c>
      <c r="D238" s="83">
        <v>579.67025</v>
      </c>
      <c r="E238" s="83"/>
      <c r="F238" s="83"/>
      <c r="G238" s="83"/>
    </row>
    <row r="239" s="73" customFormat="1" ht="17.45" customHeight="1" outlineLevel="2" spans="1:7">
      <c r="A239" s="81">
        <v>2100302</v>
      </c>
      <c r="B239" s="82" t="s">
        <v>3385</v>
      </c>
      <c r="C239" s="83">
        <v>6757.727091</v>
      </c>
      <c r="D239" s="83">
        <v>5933.557091</v>
      </c>
      <c r="E239" s="83">
        <v>0.17</v>
      </c>
      <c r="F239" s="83"/>
      <c r="G239" s="83">
        <v>824</v>
      </c>
    </row>
    <row r="240" s="73" customFormat="1" ht="17.45" customHeight="1" outlineLevel="2" spans="1:7">
      <c r="A240" s="81">
        <v>2100399</v>
      </c>
      <c r="B240" s="82" t="s">
        <v>3386</v>
      </c>
      <c r="C240" s="83">
        <v>592</v>
      </c>
      <c r="D240" s="83"/>
      <c r="E240" s="83"/>
      <c r="F240" s="83"/>
      <c r="G240" s="83">
        <v>592</v>
      </c>
    </row>
    <row r="241" ht="17.45" customHeight="1" outlineLevel="1" spans="1:7">
      <c r="A241" s="77">
        <v>21004</v>
      </c>
      <c r="B241" s="80" t="s">
        <v>3387</v>
      </c>
      <c r="C241" s="79">
        <v>11796.491733</v>
      </c>
      <c r="D241" s="79">
        <v>1550.349257</v>
      </c>
      <c r="E241" s="79">
        <v>119.142476</v>
      </c>
      <c r="F241" s="79"/>
      <c r="G241" s="79">
        <v>10127</v>
      </c>
    </row>
    <row r="242" s="73" customFormat="1" ht="17.45" customHeight="1" outlineLevel="2" spans="1:7">
      <c r="A242" s="81">
        <v>2100401</v>
      </c>
      <c r="B242" s="82" t="s">
        <v>3388</v>
      </c>
      <c r="C242" s="83">
        <v>961.5425</v>
      </c>
      <c r="D242" s="83">
        <v>833.766862</v>
      </c>
      <c r="E242" s="83">
        <v>88.775638</v>
      </c>
      <c r="F242" s="83"/>
      <c r="G242" s="83">
        <v>39</v>
      </c>
    </row>
    <row r="243" s="73" customFormat="1" ht="17.45" customHeight="1" outlineLevel="2" spans="1:7">
      <c r="A243" s="81">
        <v>2100402</v>
      </c>
      <c r="B243" s="82" t="s">
        <v>3389</v>
      </c>
      <c r="C243" s="83">
        <v>777.528851</v>
      </c>
      <c r="D243" s="83">
        <v>662.668805</v>
      </c>
      <c r="E243" s="83">
        <v>24.860046</v>
      </c>
      <c r="F243" s="83"/>
      <c r="G243" s="83">
        <v>90</v>
      </c>
    </row>
    <row r="244" s="73" customFormat="1" ht="17.45" customHeight="1" outlineLevel="2" spans="1:7">
      <c r="A244" s="81">
        <v>2100408</v>
      </c>
      <c r="B244" s="82" t="s">
        <v>3390</v>
      </c>
      <c r="C244" s="83">
        <v>6235</v>
      </c>
      <c r="D244" s="83"/>
      <c r="E244" s="83"/>
      <c r="F244" s="83"/>
      <c r="G244" s="83">
        <v>6235</v>
      </c>
    </row>
    <row r="245" s="73" customFormat="1" ht="17.45" customHeight="1" outlineLevel="2" spans="1:7">
      <c r="A245" s="81">
        <v>2100409</v>
      </c>
      <c r="B245" s="82" t="s">
        <v>3391</v>
      </c>
      <c r="C245" s="83">
        <v>2469.420382</v>
      </c>
      <c r="D245" s="83">
        <v>53.91359</v>
      </c>
      <c r="E245" s="83">
        <v>5.506792</v>
      </c>
      <c r="F245" s="83"/>
      <c r="G245" s="83">
        <v>2410</v>
      </c>
    </row>
    <row r="246" s="73" customFormat="1" ht="17.45" customHeight="1" outlineLevel="2" spans="1:7">
      <c r="A246" s="81">
        <v>2100410</v>
      </c>
      <c r="B246" s="82" t="s">
        <v>3392</v>
      </c>
      <c r="C246" s="83">
        <v>720</v>
      </c>
      <c r="D246" s="83"/>
      <c r="E246" s="83"/>
      <c r="F246" s="83"/>
      <c r="G246" s="83">
        <v>720</v>
      </c>
    </row>
    <row r="247" s="73" customFormat="1" ht="17.45" customHeight="1" outlineLevel="2" spans="1:7">
      <c r="A247" s="81">
        <v>2100499</v>
      </c>
      <c r="B247" s="82" t="s">
        <v>3393</v>
      </c>
      <c r="C247" s="83">
        <v>633</v>
      </c>
      <c r="D247" s="83"/>
      <c r="E247" s="83"/>
      <c r="F247" s="83"/>
      <c r="G247" s="83">
        <v>633</v>
      </c>
    </row>
    <row r="248" ht="17.45" customHeight="1" outlineLevel="1" spans="1:7">
      <c r="A248" s="77">
        <v>21007</v>
      </c>
      <c r="B248" s="80" t="s">
        <v>3394</v>
      </c>
      <c r="C248" s="79">
        <v>516</v>
      </c>
      <c r="D248" s="79"/>
      <c r="E248" s="79"/>
      <c r="F248" s="79"/>
      <c r="G248" s="79">
        <v>516</v>
      </c>
    </row>
    <row r="249" s="73" customFormat="1" ht="17.45" customHeight="1" outlineLevel="2" spans="1:7">
      <c r="A249" s="81">
        <v>2100799</v>
      </c>
      <c r="B249" s="82" t="s">
        <v>3395</v>
      </c>
      <c r="C249" s="83">
        <v>516</v>
      </c>
      <c r="D249" s="83"/>
      <c r="E249" s="83"/>
      <c r="F249" s="83"/>
      <c r="G249" s="83">
        <v>516</v>
      </c>
    </row>
    <row r="250" ht="17.45" customHeight="1" outlineLevel="1" spans="1:7">
      <c r="A250" s="77">
        <v>21011</v>
      </c>
      <c r="B250" s="80" t="s">
        <v>3396</v>
      </c>
      <c r="C250" s="79">
        <v>100</v>
      </c>
      <c r="D250" s="79"/>
      <c r="E250" s="79"/>
      <c r="F250" s="79"/>
      <c r="G250" s="79">
        <v>100</v>
      </c>
    </row>
    <row r="251" s="73" customFormat="1" ht="17.45" customHeight="1" outlineLevel="2" spans="1:7">
      <c r="A251" s="81">
        <v>2101199</v>
      </c>
      <c r="B251" s="82" t="s">
        <v>3397</v>
      </c>
      <c r="C251" s="83">
        <v>100</v>
      </c>
      <c r="D251" s="83"/>
      <c r="E251" s="83"/>
      <c r="F251" s="83"/>
      <c r="G251" s="83">
        <v>100</v>
      </c>
    </row>
    <row r="252" ht="17.45" customHeight="1" outlineLevel="1" spans="1:7">
      <c r="A252" s="77">
        <v>21012</v>
      </c>
      <c r="B252" s="80" t="s">
        <v>3398</v>
      </c>
      <c r="C252" s="79">
        <v>14776</v>
      </c>
      <c r="D252" s="79"/>
      <c r="E252" s="79"/>
      <c r="F252" s="79"/>
      <c r="G252" s="79">
        <v>14776</v>
      </c>
    </row>
    <row r="253" s="73" customFormat="1" ht="17.45" customHeight="1" outlineLevel="2" spans="1:7">
      <c r="A253" s="81">
        <v>2101202</v>
      </c>
      <c r="B253" s="82" t="s">
        <v>3399</v>
      </c>
      <c r="C253" s="83">
        <v>14776</v>
      </c>
      <c r="D253" s="83"/>
      <c r="E253" s="83"/>
      <c r="F253" s="83"/>
      <c r="G253" s="83">
        <v>14776</v>
      </c>
    </row>
    <row r="254" ht="17.45" customHeight="1" outlineLevel="1" spans="1:7">
      <c r="A254" s="77">
        <v>21013</v>
      </c>
      <c r="B254" s="80" t="s">
        <v>3400</v>
      </c>
      <c r="C254" s="79">
        <v>760</v>
      </c>
      <c r="D254" s="79"/>
      <c r="E254" s="79"/>
      <c r="F254" s="79"/>
      <c r="G254" s="79">
        <v>760</v>
      </c>
    </row>
    <row r="255" s="73" customFormat="1" ht="17.45" customHeight="1" outlineLevel="2" spans="1:7">
      <c r="A255" s="81">
        <v>2101301</v>
      </c>
      <c r="B255" s="82" t="s">
        <v>3401</v>
      </c>
      <c r="C255" s="83">
        <v>760</v>
      </c>
      <c r="D255" s="83"/>
      <c r="E255" s="83"/>
      <c r="F255" s="83"/>
      <c r="G255" s="83">
        <v>760</v>
      </c>
    </row>
    <row r="256" ht="17.45" customHeight="1" outlineLevel="1" spans="1:7">
      <c r="A256" s="77">
        <v>21014</v>
      </c>
      <c r="B256" s="80" t="s">
        <v>3402</v>
      </c>
      <c r="C256" s="79">
        <v>82</v>
      </c>
      <c r="D256" s="79"/>
      <c r="E256" s="79"/>
      <c r="F256" s="79"/>
      <c r="G256" s="79">
        <v>82</v>
      </c>
    </row>
    <row r="257" s="73" customFormat="1" ht="17.45" customHeight="1" outlineLevel="2" spans="1:7">
      <c r="A257" s="81">
        <v>2101401</v>
      </c>
      <c r="B257" s="82" t="s">
        <v>3403</v>
      </c>
      <c r="C257" s="83">
        <v>72</v>
      </c>
      <c r="D257" s="83"/>
      <c r="E257" s="83"/>
      <c r="F257" s="83"/>
      <c r="G257" s="83">
        <v>72</v>
      </c>
    </row>
    <row r="258" s="73" customFormat="1" ht="17.45" customHeight="1" outlineLevel="2" spans="1:7">
      <c r="A258" s="81">
        <v>2101499</v>
      </c>
      <c r="B258" s="82" t="s">
        <v>3404</v>
      </c>
      <c r="C258" s="83">
        <v>10</v>
      </c>
      <c r="D258" s="83"/>
      <c r="E258" s="83"/>
      <c r="F258" s="83"/>
      <c r="G258" s="83">
        <v>10</v>
      </c>
    </row>
    <row r="259" ht="17.45" customHeight="1" outlineLevel="1" spans="1:7">
      <c r="A259" s="77">
        <v>21015</v>
      </c>
      <c r="B259" s="80" t="s">
        <v>3405</v>
      </c>
      <c r="C259" s="79">
        <v>98</v>
      </c>
      <c r="D259" s="79"/>
      <c r="E259" s="79"/>
      <c r="F259" s="79"/>
      <c r="G259" s="79">
        <v>98</v>
      </c>
    </row>
    <row r="260" s="73" customFormat="1" ht="17.45" customHeight="1" outlineLevel="2" spans="1:7">
      <c r="A260" s="81">
        <v>2101504</v>
      </c>
      <c r="B260" s="82" t="s">
        <v>3218</v>
      </c>
      <c r="C260" s="83">
        <v>15</v>
      </c>
      <c r="D260" s="83"/>
      <c r="E260" s="83"/>
      <c r="F260" s="83"/>
      <c r="G260" s="83">
        <v>15</v>
      </c>
    </row>
    <row r="261" s="73" customFormat="1" ht="17.45" customHeight="1" outlineLevel="2" spans="1:7">
      <c r="A261" s="81">
        <v>2101599</v>
      </c>
      <c r="B261" s="82" t="s">
        <v>3406</v>
      </c>
      <c r="C261" s="83">
        <v>83</v>
      </c>
      <c r="D261" s="83"/>
      <c r="E261" s="83"/>
      <c r="F261" s="83"/>
      <c r="G261" s="83">
        <v>83</v>
      </c>
    </row>
    <row r="262" ht="17.45" customHeight="1" outlineLevel="1" spans="1:7">
      <c r="A262" s="77">
        <v>21099</v>
      </c>
      <c r="B262" s="80" t="s">
        <v>3407</v>
      </c>
      <c r="C262" s="79">
        <v>1083.755113</v>
      </c>
      <c r="D262" s="79">
        <v>118.167709</v>
      </c>
      <c r="E262" s="79">
        <v>8.387404</v>
      </c>
      <c r="F262" s="79"/>
      <c r="G262" s="79">
        <v>957.2</v>
      </c>
    </row>
    <row r="263" s="73" customFormat="1" ht="17.45" customHeight="1" outlineLevel="2" spans="1:7">
      <c r="A263" s="81">
        <v>2109999</v>
      </c>
      <c r="B263" s="82" t="s">
        <v>3408</v>
      </c>
      <c r="C263" s="83">
        <v>1083.755113</v>
      </c>
      <c r="D263" s="83">
        <v>118.167709</v>
      </c>
      <c r="E263" s="83">
        <v>8.387404</v>
      </c>
      <c r="F263" s="83"/>
      <c r="G263" s="83">
        <v>957.2</v>
      </c>
    </row>
    <row r="264" ht="17.45" customHeight="1" spans="1:7">
      <c r="A264" s="77" t="s">
        <v>3409</v>
      </c>
      <c r="B264" s="80" t="s">
        <v>3410</v>
      </c>
      <c r="C264" s="79">
        <v>15608.442062</v>
      </c>
      <c r="D264" s="79">
        <v>2473.170637</v>
      </c>
      <c r="E264" s="79">
        <v>259.271425</v>
      </c>
      <c r="F264" s="79">
        <v>35</v>
      </c>
      <c r="G264" s="79">
        <v>12841</v>
      </c>
    </row>
    <row r="265" ht="17.45" customHeight="1" outlineLevel="1" spans="1:7">
      <c r="A265" s="77">
        <v>21101</v>
      </c>
      <c r="B265" s="80" t="s">
        <v>3411</v>
      </c>
      <c r="C265" s="79">
        <v>2998.2856</v>
      </c>
      <c r="D265" s="79">
        <v>1922.565648</v>
      </c>
      <c r="E265" s="79">
        <v>200.719952</v>
      </c>
      <c r="F265" s="79"/>
      <c r="G265" s="79">
        <v>875</v>
      </c>
    </row>
    <row r="266" s="73" customFormat="1" ht="17.45" customHeight="1" outlineLevel="2" spans="1:7">
      <c r="A266" s="81">
        <v>2110101</v>
      </c>
      <c r="B266" s="82" t="s">
        <v>3193</v>
      </c>
      <c r="C266" s="83">
        <v>2333.575648</v>
      </c>
      <c r="D266" s="83">
        <v>1922.565648</v>
      </c>
      <c r="E266" s="83">
        <v>171.01</v>
      </c>
      <c r="F266" s="83"/>
      <c r="G266" s="83">
        <v>240</v>
      </c>
    </row>
    <row r="267" s="73" customFormat="1" ht="17.45" customHeight="1" outlineLevel="2" spans="1:7">
      <c r="A267" s="81">
        <v>2110102</v>
      </c>
      <c r="B267" s="82" t="s">
        <v>3194</v>
      </c>
      <c r="C267" s="83">
        <v>245.709952</v>
      </c>
      <c r="D267" s="83"/>
      <c r="E267" s="83">
        <v>29.709952</v>
      </c>
      <c r="F267" s="83"/>
      <c r="G267" s="83">
        <v>216</v>
      </c>
    </row>
    <row r="268" s="73" customFormat="1" ht="17.45" customHeight="1" outlineLevel="2" spans="1:7">
      <c r="A268" s="81">
        <v>2110103</v>
      </c>
      <c r="B268" s="82" t="s">
        <v>3412</v>
      </c>
      <c r="C268" s="83">
        <v>70</v>
      </c>
      <c r="D268" s="83"/>
      <c r="E268" s="83"/>
      <c r="F268" s="83"/>
      <c r="G268" s="83">
        <v>70</v>
      </c>
    </row>
    <row r="269" s="73" customFormat="1" ht="17.45" customHeight="1" outlineLevel="2" spans="1:7">
      <c r="A269" s="81">
        <v>2110104</v>
      </c>
      <c r="B269" s="82" t="s">
        <v>3413</v>
      </c>
      <c r="C269" s="83">
        <v>18</v>
      </c>
      <c r="D269" s="83"/>
      <c r="E269" s="83"/>
      <c r="F269" s="83"/>
      <c r="G269" s="83">
        <v>18</v>
      </c>
    </row>
    <row r="270" s="73" customFormat="1" ht="17.45" customHeight="1" outlineLevel="2" spans="1:7">
      <c r="A270" s="81">
        <v>2110199</v>
      </c>
      <c r="B270" s="82" t="s">
        <v>3414</v>
      </c>
      <c r="C270" s="83">
        <v>331</v>
      </c>
      <c r="D270" s="83"/>
      <c r="E270" s="83"/>
      <c r="F270" s="83"/>
      <c r="G270" s="83">
        <v>331</v>
      </c>
    </row>
    <row r="271" ht="17.45" customHeight="1" outlineLevel="1" spans="1:7">
      <c r="A271" s="77">
        <v>21102</v>
      </c>
      <c r="B271" s="80" t="s">
        <v>3415</v>
      </c>
      <c r="C271" s="79">
        <v>866.723637</v>
      </c>
      <c r="D271" s="79">
        <v>376.43541</v>
      </c>
      <c r="E271" s="79">
        <v>38.288227</v>
      </c>
      <c r="F271" s="79">
        <v>35</v>
      </c>
      <c r="G271" s="79">
        <v>417</v>
      </c>
    </row>
    <row r="272" s="73" customFormat="1" ht="17.45" customHeight="1" outlineLevel="2" spans="1:7">
      <c r="A272" s="81">
        <v>2110203</v>
      </c>
      <c r="B272" s="82" t="s">
        <v>3416</v>
      </c>
      <c r="C272" s="83">
        <v>13</v>
      </c>
      <c r="D272" s="83"/>
      <c r="E272" s="83"/>
      <c r="F272" s="83"/>
      <c r="G272" s="83">
        <v>13</v>
      </c>
    </row>
    <row r="273" s="73" customFormat="1" ht="17.45" customHeight="1" outlineLevel="2" spans="1:7">
      <c r="A273" s="81">
        <v>2110299</v>
      </c>
      <c r="B273" s="82" t="s">
        <v>3417</v>
      </c>
      <c r="C273" s="83">
        <v>853.723637</v>
      </c>
      <c r="D273" s="83">
        <v>376.43541</v>
      </c>
      <c r="E273" s="83">
        <v>38.288227</v>
      </c>
      <c r="F273" s="83">
        <v>35</v>
      </c>
      <c r="G273" s="83">
        <v>404</v>
      </c>
    </row>
    <row r="274" ht="17.45" customHeight="1" outlineLevel="1" spans="1:7">
      <c r="A274" s="77">
        <v>21103</v>
      </c>
      <c r="B274" s="80" t="s">
        <v>3418</v>
      </c>
      <c r="C274" s="79">
        <v>1462</v>
      </c>
      <c r="D274" s="79"/>
      <c r="E274" s="79"/>
      <c r="F274" s="79"/>
      <c r="G274" s="79">
        <v>1462</v>
      </c>
    </row>
    <row r="275" s="73" customFormat="1" ht="17.45" customHeight="1" outlineLevel="2" spans="1:7">
      <c r="A275" s="81">
        <v>2110399</v>
      </c>
      <c r="B275" s="82" t="s">
        <v>3419</v>
      </c>
      <c r="C275" s="83">
        <v>1462</v>
      </c>
      <c r="D275" s="83"/>
      <c r="E275" s="83"/>
      <c r="F275" s="83"/>
      <c r="G275" s="83">
        <v>1462</v>
      </c>
    </row>
    <row r="276" ht="17.45" customHeight="1" outlineLevel="1" spans="1:7">
      <c r="A276" s="77">
        <v>21104</v>
      </c>
      <c r="B276" s="80" t="s">
        <v>3420</v>
      </c>
      <c r="C276" s="79">
        <v>3200</v>
      </c>
      <c r="D276" s="79"/>
      <c r="E276" s="79"/>
      <c r="F276" s="79"/>
      <c r="G276" s="79">
        <v>3200</v>
      </c>
    </row>
    <row r="277" s="73" customFormat="1" ht="17.45" customHeight="1" outlineLevel="2" spans="1:7">
      <c r="A277" s="81">
        <v>2110402</v>
      </c>
      <c r="B277" s="82" t="s">
        <v>3421</v>
      </c>
      <c r="C277" s="83">
        <v>3200</v>
      </c>
      <c r="D277" s="83"/>
      <c r="E277" s="83"/>
      <c r="F277" s="83"/>
      <c r="G277" s="83">
        <v>3200</v>
      </c>
    </row>
    <row r="278" ht="17.45" customHeight="1" outlineLevel="1" spans="1:7">
      <c r="A278" s="77">
        <v>21105</v>
      </c>
      <c r="B278" s="80" t="s">
        <v>3422</v>
      </c>
      <c r="C278" s="79">
        <v>772</v>
      </c>
      <c r="D278" s="79"/>
      <c r="E278" s="79"/>
      <c r="F278" s="79"/>
      <c r="G278" s="79">
        <v>772</v>
      </c>
    </row>
    <row r="279" s="73" customFormat="1" ht="17.45" customHeight="1" outlineLevel="2" spans="1:7">
      <c r="A279" s="81">
        <v>2110506</v>
      </c>
      <c r="B279" s="82" t="s">
        <v>3423</v>
      </c>
      <c r="C279" s="83">
        <v>756</v>
      </c>
      <c r="D279" s="83"/>
      <c r="E279" s="83"/>
      <c r="F279" s="83"/>
      <c r="G279" s="83">
        <v>756</v>
      </c>
    </row>
    <row r="280" s="73" customFormat="1" ht="17.45" customHeight="1" outlineLevel="2" spans="1:7">
      <c r="A280" s="81">
        <v>2110599</v>
      </c>
      <c r="B280" s="82" t="s">
        <v>3424</v>
      </c>
      <c r="C280" s="83">
        <v>16</v>
      </c>
      <c r="D280" s="83"/>
      <c r="E280" s="83"/>
      <c r="F280" s="83"/>
      <c r="G280" s="83">
        <v>16</v>
      </c>
    </row>
    <row r="281" ht="17.45" customHeight="1" outlineLevel="1" spans="1:7">
      <c r="A281" s="77">
        <v>21113</v>
      </c>
      <c r="B281" s="80" t="s">
        <v>3425</v>
      </c>
      <c r="C281" s="79">
        <v>5000</v>
      </c>
      <c r="D281" s="79"/>
      <c r="E281" s="79"/>
      <c r="F281" s="79"/>
      <c r="G281" s="79">
        <v>5000</v>
      </c>
    </row>
    <row r="282" s="73" customFormat="1" ht="17.45" customHeight="1" outlineLevel="2" spans="1:7">
      <c r="A282" s="81">
        <v>2111301</v>
      </c>
      <c r="B282" s="82" t="s">
        <v>3426</v>
      </c>
      <c r="C282" s="83">
        <v>5000</v>
      </c>
      <c r="D282" s="83"/>
      <c r="E282" s="83"/>
      <c r="F282" s="83"/>
      <c r="G282" s="83">
        <v>5000</v>
      </c>
    </row>
    <row r="283" ht="17.45" customHeight="1" outlineLevel="1" spans="1:7">
      <c r="A283" s="77">
        <v>21199</v>
      </c>
      <c r="B283" s="80" t="s">
        <v>3427</v>
      </c>
      <c r="C283" s="79">
        <v>1309.432825</v>
      </c>
      <c r="D283" s="79">
        <v>174.169579</v>
      </c>
      <c r="E283" s="79">
        <v>20.263246</v>
      </c>
      <c r="F283" s="79"/>
      <c r="G283" s="79">
        <v>1115</v>
      </c>
    </row>
    <row r="284" s="73" customFormat="1" ht="17.45" customHeight="1" outlineLevel="2" spans="1:7">
      <c r="A284" s="81">
        <v>2119999</v>
      </c>
      <c r="B284" s="82" t="s">
        <v>3428</v>
      </c>
      <c r="C284" s="83">
        <v>1309.432825</v>
      </c>
      <c r="D284" s="83">
        <v>174.169579</v>
      </c>
      <c r="E284" s="83">
        <v>20.263246</v>
      </c>
      <c r="F284" s="83"/>
      <c r="G284" s="83">
        <v>1115</v>
      </c>
    </row>
    <row r="285" ht="17.45" customHeight="1" spans="1:7">
      <c r="A285" s="77" t="s">
        <v>3429</v>
      </c>
      <c r="B285" s="80" t="s">
        <v>3430</v>
      </c>
      <c r="C285" s="79">
        <v>77652.336694</v>
      </c>
      <c r="D285" s="79">
        <v>7076.359671</v>
      </c>
      <c r="E285" s="79">
        <v>775.519201</v>
      </c>
      <c r="F285" s="79">
        <v>62.55</v>
      </c>
      <c r="G285" s="79">
        <v>69737.907822</v>
      </c>
    </row>
    <row r="286" ht="17.45" customHeight="1" outlineLevel="1" spans="1:7">
      <c r="A286" s="77">
        <v>21201</v>
      </c>
      <c r="B286" s="80" t="s">
        <v>3431</v>
      </c>
      <c r="C286" s="79">
        <v>16546.619852</v>
      </c>
      <c r="D286" s="79">
        <v>5262.653472</v>
      </c>
      <c r="E286" s="79">
        <v>554.27038</v>
      </c>
      <c r="F286" s="79"/>
      <c r="G286" s="79">
        <v>10729.696</v>
      </c>
    </row>
    <row r="287" s="73" customFormat="1" ht="17.45" customHeight="1" outlineLevel="2" spans="1:7">
      <c r="A287" s="81">
        <v>2120101</v>
      </c>
      <c r="B287" s="82" t="s">
        <v>3193</v>
      </c>
      <c r="C287" s="83">
        <v>547</v>
      </c>
      <c r="D287" s="83"/>
      <c r="E287" s="83"/>
      <c r="F287" s="83"/>
      <c r="G287" s="83">
        <v>547</v>
      </c>
    </row>
    <row r="288" s="73" customFormat="1" ht="17.45" customHeight="1" outlineLevel="2" spans="1:7">
      <c r="A288" s="81">
        <v>2120102</v>
      </c>
      <c r="B288" s="82" t="s">
        <v>3194</v>
      </c>
      <c r="C288" s="83">
        <v>10</v>
      </c>
      <c r="D288" s="83"/>
      <c r="E288" s="83"/>
      <c r="F288" s="83"/>
      <c r="G288" s="83">
        <v>10</v>
      </c>
    </row>
    <row r="289" s="73" customFormat="1" ht="17.45" customHeight="1" outlineLevel="2" spans="1:7">
      <c r="A289" s="81">
        <v>2120104</v>
      </c>
      <c r="B289" s="82" t="s">
        <v>3432</v>
      </c>
      <c r="C289" s="83">
        <v>5011.220451</v>
      </c>
      <c r="D289" s="83">
        <v>1569.967822</v>
      </c>
      <c r="E289" s="83">
        <v>176.892629</v>
      </c>
      <c r="F289" s="83"/>
      <c r="G289" s="83">
        <v>3264.36</v>
      </c>
    </row>
    <row r="290" s="73" customFormat="1" ht="17.45" customHeight="1" outlineLevel="2" spans="1:7">
      <c r="A290" s="81">
        <v>2120106</v>
      </c>
      <c r="B290" s="82" t="s">
        <v>3433</v>
      </c>
      <c r="C290" s="83">
        <v>566.660028</v>
      </c>
      <c r="D290" s="83">
        <v>250.398665</v>
      </c>
      <c r="E290" s="83">
        <v>20.321363</v>
      </c>
      <c r="F290" s="83"/>
      <c r="G290" s="83">
        <v>295.94</v>
      </c>
    </row>
    <row r="291" s="73" customFormat="1" ht="17.45" customHeight="1" outlineLevel="2" spans="1:7">
      <c r="A291" s="81">
        <v>2120109</v>
      </c>
      <c r="B291" s="82" t="s">
        <v>3434</v>
      </c>
      <c r="C291" s="83">
        <v>94.6</v>
      </c>
      <c r="D291" s="83"/>
      <c r="E291" s="83"/>
      <c r="F291" s="83"/>
      <c r="G291" s="83">
        <v>94.6</v>
      </c>
    </row>
    <row r="292" s="73" customFormat="1" ht="17.45" customHeight="1" outlineLevel="2" spans="1:7">
      <c r="A292" s="81">
        <v>2120199</v>
      </c>
      <c r="B292" s="82" t="s">
        <v>3435</v>
      </c>
      <c r="C292" s="83">
        <v>10317.139373</v>
      </c>
      <c r="D292" s="83">
        <v>3442.286985</v>
      </c>
      <c r="E292" s="83">
        <v>357.056388</v>
      </c>
      <c r="F292" s="83"/>
      <c r="G292" s="83">
        <v>6517.796</v>
      </c>
    </row>
    <row r="293" ht="17.45" customHeight="1" outlineLevel="1" spans="1:7">
      <c r="A293" s="77">
        <v>21202</v>
      </c>
      <c r="B293" s="80" t="s">
        <v>3436</v>
      </c>
      <c r="C293" s="79">
        <v>104</v>
      </c>
      <c r="D293" s="79"/>
      <c r="E293" s="79"/>
      <c r="F293" s="79"/>
      <c r="G293" s="79">
        <v>104</v>
      </c>
    </row>
    <row r="294" s="73" customFormat="1" ht="17.45" customHeight="1" outlineLevel="2" spans="1:7">
      <c r="A294" s="81">
        <v>2120201</v>
      </c>
      <c r="B294" s="82" t="s">
        <v>3437</v>
      </c>
      <c r="C294" s="83">
        <v>104</v>
      </c>
      <c r="D294" s="83"/>
      <c r="E294" s="83"/>
      <c r="F294" s="83"/>
      <c r="G294" s="83">
        <v>104</v>
      </c>
    </row>
    <row r="295" ht="17.45" customHeight="1" outlineLevel="1" spans="1:7">
      <c r="A295" s="77">
        <v>21203</v>
      </c>
      <c r="B295" s="80" t="s">
        <v>3438</v>
      </c>
      <c r="C295" s="79">
        <v>22963.284919</v>
      </c>
      <c r="D295" s="79">
        <v>958.892771</v>
      </c>
      <c r="E295" s="79">
        <v>125.538148</v>
      </c>
      <c r="F295" s="79"/>
      <c r="G295" s="79">
        <v>21878.854</v>
      </c>
    </row>
    <row r="296" s="73" customFormat="1" ht="17.45" customHeight="1" outlineLevel="2" spans="1:7">
      <c r="A296" s="81">
        <v>2120303</v>
      </c>
      <c r="B296" s="82" t="s">
        <v>3439</v>
      </c>
      <c r="C296" s="83">
        <v>15795.247118</v>
      </c>
      <c r="D296" s="83">
        <v>555.234118</v>
      </c>
      <c r="E296" s="83"/>
      <c r="F296" s="83"/>
      <c r="G296" s="83">
        <v>15240.013</v>
      </c>
    </row>
    <row r="297" s="73" customFormat="1" ht="17.45" customHeight="1" outlineLevel="2" spans="1:7">
      <c r="A297" s="81">
        <v>2120399</v>
      </c>
      <c r="B297" s="82" t="s">
        <v>3440</v>
      </c>
      <c r="C297" s="83">
        <v>7168.037801</v>
      </c>
      <c r="D297" s="83">
        <v>403.658653</v>
      </c>
      <c r="E297" s="83">
        <v>125.538148</v>
      </c>
      <c r="F297" s="83"/>
      <c r="G297" s="83">
        <v>6638.841</v>
      </c>
    </row>
    <row r="298" ht="17.45" customHeight="1" outlineLevel="1" spans="1:7">
      <c r="A298" s="77">
        <v>21205</v>
      </c>
      <c r="B298" s="80" t="s">
        <v>3441</v>
      </c>
      <c r="C298" s="79">
        <v>17463.891923</v>
      </c>
      <c r="D298" s="79">
        <v>854.813428</v>
      </c>
      <c r="E298" s="79">
        <v>95.710673</v>
      </c>
      <c r="F298" s="79"/>
      <c r="G298" s="79">
        <v>16513.367822</v>
      </c>
    </row>
    <row r="299" s="73" customFormat="1" ht="17.45" customHeight="1" outlineLevel="2" spans="1:7">
      <c r="A299" s="81">
        <v>2120501</v>
      </c>
      <c r="B299" s="82" t="s">
        <v>3442</v>
      </c>
      <c r="C299" s="83">
        <v>17463.891923</v>
      </c>
      <c r="D299" s="83">
        <v>854.813428</v>
      </c>
      <c r="E299" s="83">
        <v>95.710673</v>
      </c>
      <c r="F299" s="83"/>
      <c r="G299" s="83">
        <v>16513.367822</v>
      </c>
    </row>
    <row r="300" ht="17.45" customHeight="1" outlineLevel="1" spans="1:7">
      <c r="A300" s="77">
        <v>21299</v>
      </c>
      <c r="B300" s="80" t="s">
        <v>3443</v>
      </c>
      <c r="C300" s="79">
        <v>20574.54</v>
      </c>
      <c r="D300" s="79"/>
      <c r="E300" s="79"/>
      <c r="F300" s="79">
        <v>62.55</v>
      </c>
      <c r="G300" s="79">
        <v>20511.99</v>
      </c>
    </row>
    <row r="301" s="73" customFormat="1" ht="17.45" customHeight="1" outlineLevel="2" spans="1:7">
      <c r="A301" s="81">
        <v>2129999</v>
      </c>
      <c r="B301" s="82" t="s">
        <v>3444</v>
      </c>
      <c r="C301" s="83">
        <v>20574.54</v>
      </c>
      <c r="D301" s="83"/>
      <c r="E301" s="83"/>
      <c r="F301" s="83">
        <v>62.55</v>
      </c>
      <c r="G301" s="83">
        <v>20511.99</v>
      </c>
    </row>
    <row r="302" ht="17.45" customHeight="1" spans="1:7">
      <c r="A302" s="77" t="s">
        <v>3445</v>
      </c>
      <c r="B302" s="80" t="s">
        <v>3446</v>
      </c>
      <c r="C302" s="79">
        <v>82197.020438</v>
      </c>
      <c r="D302" s="79">
        <v>7484.294959</v>
      </c>
      <c r="E302" s="79">
        <v>777.474579</v>
      </c>
      <c r="F302" s="79">
        <v>35</v>
      </c>
      <c r="G302" s="79">
        <v>73900.2509</v>
      </c>
    </row>
    <row r="303" ht="17.45" customHeight="1" outlineLevel="1" spans="1:7">
      <c r="A303" s="77">
        <v>21301</v>
      </c>
      <c r="B303" s="80" t="s">
        <v>3447</v>
      </c>
      <c r="C303" s="79">
        <v>31213.906862</v>
      </c>
      <c r="D303" s="79">
        <v>4703.403989</v>
      </c>
      <c r="E303" s="79">
        <v>491.791173</v>
      </c>
      <c r="F303" s="79"/>
      <c r="G303" s="79">
        <v>26018.7117</v>
      </c>
    </row>
    <row r="304" s="73" customFormat="1" ht="17.45" customHeight="1" outlineLevel="2" spans="1:7">
      <c r="A304" s="81">
        <v>2130101</v>
      </c>
      <c r="B304" s="82" t="s">
        <v>3193</v>
      </c>
      <c r="C304" s="83">
        <v>1935.739344</v>
      </c>
      <c r="D304" s="83">
        <v>1476.461763</v>
      </c>
      <c r="E304" s="83">
        <v>151.777581</v>
      </c>
      <c r="F304" s="83"/>
      <c r="G304" s="83">
        <v>307.5</v>
      </c>
    </row>
    <row r="305" s="73" customFormat="1" ht="17.45" customHeight="1" outlineLevel="2" spans="1:7">
      <c r="A305" s="81">
        <v>2130104</v>
      </c>
      <c r="B305" s="82" t="s">
        <v>3202</v>
      </c>
      <c r="C305" s="83">
        <v>5240.065618</v>
      </c>
      <c r="D305" s="83">
        <v>3226.942226</v>
      </c>
      <c r="E305" s="83">
        <v>337.763592</v>
      </c>
      <c r="F305" s="83"/>
      <c r="G305" s="83">
        <v>1675.3598</v>
      </c>
    </row>
    <row r="306" s="73" customFormat="1" ht="17.45" customHeight="1" outlineLevel="2" spans="1:7">
      <c r="A306" s="81">
        <v>2130105</v>
      </c>
      <c r="B306" s="82" t="s">
        <v>3448</v>
      </c>
      <c r="C306" s="83">
        <v>2.25</v>
      </c>
      <c r="D306" s="83"/>
      <c r="E306" s="83">
        <v>2.25</v>
      </c>
      <c r="F306" s="83"/>
      <c r="G306" s="83"/>
    </row>
    <row r="307" s="73" customFormat="1" ht="17.45" customHeight="1" outlineLevel="2" spans="1:7">
      <c r="A307" s="81">
        <v>2130106</v>
      </c>
      <c r="B307" s="82" t="s">
        <v>3449</v>
      </c>
      <c r="C307" s="83">
        <v>1732</v>
      </c>
      <c r="D307" s="83"/>
      <c r="E307" s="83"/>
      <c r="F307" s="83"/>
      <c r="G307" s="83">
        <v>1732</v>
      </c>
    </row>
    <row r="308" s="73" customFormat="1" ht="17.45" customHeight="1" outlineLevel="2" spans="1:7">
      <c r="A308" s="81">
        <v>2130108</v>
      </c>
      <c r="B308" s="82" t="s">
        <v>3450</v>
      </c>
      <c r="C308" s="83">
        <v>212</v>
      </c>
      <c r="D308" s="83"/>
      <c r="E308" s="83"/>
      <c r="F308" s="83"/>
      <c r="G308" s="83">
        <v>212</v>
      </c>
    </row>
    <row r="309" s="73" customFormat="1" ht="17.45" customHeight="1" outlineLevel="2" spans="1:7">
      <c r="A309" s="81">
        <v>2130109</v>
      </c>
      <c r="B309" s="82" t="s">
        <v>3451</v>
      </c>
      <c r="C309" s="83">
        <v>610.5</v>
      </c>
      <c r="D309" s="83"/>
      <c r="E309" s="83"/>
      <c r="F309" s="83"/>
      <c r="G309" s="83">
        <v>610.5</v>
      </c>
    </row>
    <row r="310" s="73" customFormat="1" ht="17.45" customHeight="1" outlineLevel="2" spans="1:7">
      <c r="A310" s="81">
        <v>2130110</v>
      </c>
      <c r="B310" s="82" t="s">
        <v>3452</v>
      </c>
      <c r="C310" s="83">
        <v>300</v>
      </c>
      <c r="D310" s="83"/>
      <c r="E310" s="83"/>
      <c r="F310" s="83"/>
      <c r="G310" s="83">
        <v>300</v>
      </c>
    </row>
    <row r="311" s="73" customFormat="1" ht="17.45" customHeight="1" outlineLevel="2" spans="1:7">
      <c r="A311" s="81">
        <v>2130122</v>
      </c>
      <c r="B311" s="82" t="s">
        <v>3453</v>
      </c>
      <c r="C311" s="83">
        <v>5505</v>
      </c>
      <c r="D311" s="83"/>
      <c r="E311" s="83"/>
      <c r="F311" s="83"/>
      <c r="G311" s="83">
        <v>5505</v>
      </c>
    </row>
    <row r="312" s="73" customFormat="1" ht="17.45" customHeight="1" outlineLevel="2" spans="1:7">
      <c r="A312" s="81">
        <v>2130124</v>
      </c>
      <c r="B312" s="82" t="s">
        <v>3454</v>
      </c>
      <c r="C312" s="83">
        <v>254</v>
      </c>
      <c r="D312" s="83"/>
      <c r="E312" s="83"/>
      <c r="F312" s="83"/>
      <c r="G312" s="83">
        <v>254</v>
      </c>
    </row>
    <row r="313" s="73" customFormat="1" ht="17.45" customHeight="1" outlineLevel="2" spans="1:7">
      <c r="A313" s="81">
        <v>2130125</v>
      </c>
      <c r="B313" s="82" t="s">
        <v>3455</v>
      </c>
      <c r="C313" s="83">
        <v>38</v>
      </c>
      <c r="D313" s="83"/>
      <c r="E313" s="83"/>
      <c r="F313" s="83"/>
      <c r="G313" s="83">
        <v>38</v>
      </c>
    </row>
    <row r="314" s="73" customFormat="1" ht="17.45" customHeight="1" outlineLevel="2" spans="1:7">
      <c r="A314" s="81">
        <v>2130126</v>
      </c>
      <c r="B314" s="82" t="s">
        <v>3456</v>
      </c>
      <c r="C314" s="83">
        <v>886.8619</v>
      </c>
      <c r="D314" s="83"/>
      <c r="E314" s="83"/>
      <c r="F314" s="83"/>
      <c r="G314" s="83">
        <v>886.8619</v>
      </c>
    </row>
    <row r="315" s="73" customFormat="1" ht="17.45" customHeight="1" outlineLevel="2" spans="1:7">
      <c r="A315" s="81">
        <v>2130135</v>
      </c>
      <c r="B315" s="82" t="s">
        <v>3457</v>
      </c>
      <c r="C315" s="83">
        <v>2035</v>
      </c>
      <c r="D315" s="83"/>
      <c r="E315" s="83"/>
      <c r="F315" s="83"/>
      <c r="G315" s="83">
        <v>2035</v>
      </c>
    </row>
    <row r="316" s="73" customFormat="1" ht="17.45" customHeight="1" outlineLevel="2" spans="1:7">
      <c r="A316" s="81">
        <v>2130142</v>
      </c>
      <c r="B316" s="82" t="s">
        <v>3458</v>
      </c>
      <c r="C316" s="83">
        <v>2840</v>
      </c>
      <c r="D316" s="83"/>
      <c r="E316" s="83"/>
      <c r="F316" s="83"/>
      <c r="G316" s="83">
        <v>2840</v>
      </c>
    </row>
    <row r="317" s="73" customFormat="1" ht="17.45" customHeight="1" outlineLevel="2" spans="1:7">
      <c r="A317" s="81">
        <v>2130153</v>
      </c>
      <c r="B317" s="82" t="s">
        <v>3459</v>
      </c>
      <c r="C317" s="83">
        <v>4864</v>
      </c>
      <c r="D317" s="83"/>
      <c r="E317" s="83"/>
      <c r="F317" s="83"/>
      <c r="G317" s="83">
        <v>4864</v>
      </c>
    </row>
    <row r="318" s="73" customFormat="1" ht="17.45" customHeight="1" outlineLevel="2" spans="1:7">
      <c r="A318" s="81">
        <v>2130199</v>
      </c>
      <c r="B318" s="82" t="s">
        <v>3460</v>
      </c>
      <c r="C318" s="83">
        <v>4758.49</v>
      </c>
      <c r="D318" s="83"/>
      <c r="E318" s="83"/>
      <c r="F318" s="83"/>
      <c r="G318" s="83">
        <v>4758.49</v>
      </c>
    </row>
    <row r="319" ht="17.45" customHeight="1" outlineLevel="1" spans="1:7">
      <c r="A319" s="77">
        <v>21302</v>
      </c>
      <c r="B319" s="80" t="s">
        <v>3461</v>
      </c>
      <c r="C319" s="79">
        <v>1701.969446</v>
      </c>
      <c r="D319" s="79">
        <v>189.927658</v>
      </c>
      <c r="E319" s="79">
        <v>30.911788</v>
      </c>
      <c r="F319" s="79">
        <v>35</v>
      </c>
      <c r="G319" s="79">
        <v>1446.13</v>
      </c>
    </row>
    <row r="320" s="73" customFormat="1" ht="17.45" customHeight="1" outlineLevel="2" spans="1:7">
      <c r="A320" s="81">
        <v>2130205</v>
      </c>
      <c r="B320" s="82" t="s">
        <v>3462</v>
      </c>
      <c r="C320" s="83">
        <v>20.13</v>
      </c>
      <c r="D320" s="83"/>
      <c r="E320" s="83"/>
      <c r="F320" s="83"/>
      <c r="G320" s="83">
        <v>20.13</v>
      </c>
    </row>
    <row r="321" s="73" customFormat="1" ht="17.45" customHeight="1" outlineLevel="2" spans="1:7">
      <c r="A321" s="81">
        <v>2130207</v>
      </c>
      <c r="B321" s="82" t="s">
        <v>3463</v>
      </c>
      <c r="C321" s="83">
        <v>81</v>
      </c>
      <c r="D321" s="83"/>
      <c r="E321" s="83"/>
      <c r="F321" s="83"/>
      <c r="G321" s="83">
        <v>81</v>
      </c>
    </row>
    <row r="322" s="73" customFormat="1" ht="17.45" customHeight="1" outlineLevel="2" spans="1:7">
      <c r="A322" s="81">
        <v>2130209</v>
      </c>
      <c r="B322" s="82" t="s">
        <v>3464</v>
      </c>
      <c r="C322" s="83">
        <v>370</v>
      </c>
      <c r="D322" s="83"/>
      <c r="E322" s="83"/>
      <c r="F322" s="83"/>
      <c r="G322" s="83">
        <v>370</v>
      </c>
    </row>
    <row r="323" s="73" customFormat="1" ht="17.45" customHeight="1" outlineLevel="2" spans="1:7">
      <c r="A323" s="81">
        <v>2130211</v>
      </c>
      <c r="B323" s="82" t="s">
        <v>3465</v>
      </c>
      <c r="C323" s="83">
        <v>40</v>
      </c>
      <c r="D323" s="83"/>
      <c r="E323" s="83"/>
      <c r="F323" s="83"/>
      <c r="G323" s="83">
        <v>40</v>
      </c>
    </row>
    <row r="324" s="73" customFormat="1" ht="17.45" customHeight="1" outlineLevel="2" spans="1:7">
      <c r="A324" s="81">
        <v>2130212</v>
      </c>
      <c r="B324" s="82" t="s">
        <v>3466</v>
      </c>
      <c r="C324" s="83">
        <v>272.839446</v>
      </c>
      <c r="D324" s="83">
        <v>189.927658</v>
      </c>
      <c r="E324" s="83">
        <v>30.911788</v>
      </c>
      <c r="F324" s="83">
        <v>35</v>
      </c>
      <c r="G324" s="83">
        <v>17</v>
      </c>
    </row>
    <row r="325" s="73" customFormat="1" ht="17.45" customHeight="1" outlineLevel="2" spans="1:7">
      <c r="A325" s="81">
        <v>2130234</v>
      </c>
      <c r="B325" s="82" t="s">
        <v>3467</v>
      </c>
      <c r="C325" s="83">
        <v>59</v>
      </c>
      <c r="D325" s="83"/>
      <c r="E325" s="83"/>
      <c r="F325" s="83"/>
      <c r="G325" s="83">
        <v>59</v>
      </c>
    </row>
    <row r="326" s="73" customFormat="1" ht="17.45" customHeight="1" outlineLevel="2" spans="1:7">
      <c r="A326" s="81">
        <v>2130299</v>
      </c>
      <c r="B326" s="82" t="s">
        <v>3468</v>
      </c>
      <c r="C326" s="83">
        <v>859</v>
      </c>
      <c r="D326" s="83"/>
      <c r="E326" s="83"/>
      <c r="F326" s="83"/>
      <c r="G326" s="83">
        <v>859</v>
      </c>
    </row>
    <row r="327" ht="17.45" customHeight="1" outlineLevel="1" spans="1:7">
      <c r="A327" s="77">
        <v>21303</v>
      </c>
      <c r="B327" s="80" t="s">
        <v>3469</v>
      </c>
      <c r="C327" s="79">
        <v>12468.989329</v>
      </c>
      <c r="D327" s="79">
        <v>2425.064393</v>
      </c>
      <c r="E327" s="79">
        <v>231.937236</v>
      </c>
      <c r="F327" s="79"/>
      <c r="G327" s="79">
        <v>9811.9877</v>
      </c>
    </row>
    <row r="328" s="73" customFormat="1" ht="17.45" customHeight="1" outlineLevel="2" spans="1:7">
      <c r="A328" s="81">
        <v>2130301</v>
      </c>
      <c r="B328" s="82" t="s">
        <v>3193</v>
      </c>
      <c r="C328" s="83">
        <v>2085.725593</v>
      </c>
      <c r="D328" s="83">
        <v>1625.439941</v>
      </c>
      <c r="E328" s="83">
        <v>168.285652</v>
      </c>
      <c r="F328" s="83"/>
      <c r="G328" s="83">
        <v>292</v>
      </c>
    </row>
    <row r="329" s="73" customFormat="1" ht="17.45" customHeight="1" outlineLevel="2" spans="1:7">
      <c r="A329" s="81">
        <v>2130302</v>
      </c>
      <c r="B329" s="82" t="s">
        <v>3194</v>
      </c>
      <c r="C329" s="83">
        <v>6</v>
      </c>
      <c r="D329" s="83"/>
      <c r="E329" s="83"/>
      <c r="F329" s="83"/>
      <c r="G329" s="83">
        <v>6</v>
      </c>
    </row>
    <row r="330" s="73" customFormat="1" ht="17.45" customHeight="1" outlineLevel="2" spans="1:7">
      <c r="A330" s="81">
        <v>2130304</v>
      </c>
      <c r="B330" s="82" t="s">
        <v>3470</v>
      </c>
      <c r="C330" s="83">
        <v>154</v>
      </c>
      <c r="D330" s="83"/>
      <c r="E330" s="83"/>
      <c r="F330" s="83"/>
      <c r="G330" s="83">
        <v>154</v>
      </c>
    </row>
    <row r="331" s="73" customFormat="1" ht="17.45" customHeight="1" outlineLevel="2" spans="1:7">
      <c r="A331" s="81">
        <v>2130305</v>
      </c>
      <c r="B331" s="82" t="s">
        <v>3471</v>
      </c>
      <c r="C331" s="83">
        <v>3812</v>
      </c>
      <c r="D331" s="83"/>
      <c r="E331" s="83"/>
      <c r="F331" s="83"/>
      <c r="G331" s="83">
        <v>3812</v>
      </c>
    </row>
    <row r="332" s="73" customFormat="1" ht="17.45" customHeight="1" outlineLevel="2" spans="1:7">
      <c r="A332" s="81">
        <v>2130306</v>
      </c>
      <c r="B332" s="82" t="s">
        <v>3472</v>
      </c>
      <c r="C332" s="83">
        <v>2366.276036</v>
      </c>
      <c r="D332" s="83">
        <v>799.624452</v>
      </c>
      <c r="E332" s="83">
        <v>63.651584</v>
      </c>
      <c r="F332" s="83"/>
      <c r="G332" s="83">
        <v>1503</v>
      </c>
    </row>
    <row r="333" s="73" customFormat="1" ht="17.45" customHeight="1" outlineLevel="2" spans="1:7">
      <c r="A333" s="81">
        <v>2130309</v>
      </c>
      <c r="B333" s="82" t="s">
        <v>3473</v>
      </c>
      <c r="C333" s="83">
        <v>117</v>
      </c>
      <c r="D333" s="83"/>
      <c r="E333" s="83"/>
      <c r="F333" s="83"/>
      <c r="G333" s="83">
        <v>117</v>
      </c>
    </row>
    <row r="334" s="73" customFormat="1" ht="17.45" customHeight="1" outlineLevel="2" spans="1:7">
      <c r="A334" s="81">
        <v>2130310</v>
      </c>
      <c r="B334" s="82" t="s">
        <v>3474</v>
      </c>
      <c r="C334" s="83">
        <v>40</v>
      </c>
      <c r="D334" s="83"/>
      <c r="E334" s="83"/>
      <c r="F334" s="83"/>
      <c r="G334" s="83">
        <v>40</v>
      </c>
    </row>
    <row r="335" s="73" customFormat="1" ht="17.45" customHeight="1" outlineLevel="2" spans="1:7">
      <c r="A335" s="81">
        <v>2130311</v>
      </c>
      <c r="B335" s="82" t="s">
        <v>3475</v>
      </c>
      <c r="C335" s="83">
        <v>22</v>
      </c>
      <c r="D335" s="83"/>
      <c r="E335" s="83"/>
      <c r="F335" s="83"/>
      <c r="G335" s="83">
        <v>22</v>
      </c>
    </row>
    <row r="336" s="73" customFormat="1" ht="17.45" customHeight="1" outlineLevel="2" spans="1:7">
      <c r="A336" s="81">
        <v>2130314</v>
      </c>
      <c r="B336" s="82" t="s">
        <v>3476</v>
      </c>
      <c r="C336" s="83">
        <v>1197.6</v>
      </c>
      <c r="D336" s="83"/>
      <c r="E336" s="83"/>
      <c r="F336" s="83"/>
      <c r="G336" s="83">
        <v>1197.6</v>
      </c>
    </row>
    <row r="337" s="73" customFormat="1" ht="17.45" customHeight="1" outlineLevel="2" spans="1:7">
      <c r="A337" s="81">
        <v>2130315</v>
      </c>
      <c r="B337" s="82" t="s">
        <v>3477</v>
      </c>
      <c r="C337" s="83">
        <v>172</v>
      </c>
      <c r="D337" s="83"/>
      <c r="E337" s="83"/>
      <c r="F337" s="83"/>
      <c r="G337" s="83">
        <v>172</v>
      </c>
    </row>
    <row r="338" s="73" customFormat="1" ht="17.45" customHeight="1" outlineLevel="2" spans="1:7">
      <c r="A338" s="81">
        <v>2130316</v>
      </c>
      <c r="B338" s="82" t="s">
        <v>3478</v>
      </c>
      <c r="C338" s="83">
        <v>330</v>
      </c>
      <c r="D338" s="83"/>
      <c r="E338" s="83"/>
      <c r="F338" s="83"/>
      <c r="G338" s="83">
        <v>330</v>
      </c>
    </row>
    <row r="339" s="73" customFormat="1" ht="17.45" customHeight="1" outlineLevel="2" spans="1:7">
      <c r="A339" s="81">
        <v>2130321</v>
      </c>
      <c r="B339" s="82" t="s">
        <v>3479</v>
      </c>
      <c r="C339" s="83">
        <v>9</v>
      </c>
      <c r="D339" s="83"/>
      <c r="E339" s="83"/>
      <c r="F339" s="83"/>
      <c r="G339" s="83">
        <v>9</v>
      </c>
    </row>
    <row r="340" s="73" customFormat="1" ht="17.45" customHeight="1" outlineLevel="2" spans="1:7">
      <c r="A340" s="81">
        <v>2130322</v>
      </c>
      <c r="B340" s="82" t="s">
        <v>3480</v>
      </c>
      <c r="C340" s="83">
        <v>6.5</v>
      </c>
      <c r="D340" s="83"/>
      <c r="E340" s="83"/>
      <c r="F340" s="83"/>
      <c r="G340" s="83">
        <v>6.5</v>
      </c>
    </row>
    <row r="341" s="73" customFormat="1" ht="17.45" customHeight="1" outlineLevel="2" spans="1:7">
      <c r="A341" s="81">
        <v>2130335</v>
      </c>
      <c r="B341" s="82" t="s">
        <v>3481</v>
      </c>
      <c r="C341" s="83">
        <v>89</v>
      </c>
      <c r="D341" s="83"/>
      <c r="E341" s="83"/>
      <c r="F341" s="83"/>
      <c r="G341" s="83">
        <v>89</v>
      </c>
    </row>
    <row r="342" s="73" customFormat="1" ht="17.45" customHeight="1" outlineLevel="2" spans="1:7">
      <c r="A342" s="81">
        <v>2130399</v>
      </c>
      <c r="B342" s="82" t="s">
        <v>3482</v>
      </c>
      <c r="C342" s="83">
        <v>2061.8877</v>
      </c>
      <c r="D342" s="83"/>
      <c r="E342" s="83"/>
      <c r="F342" s="83"/>
      <c r="G342" s="83">
        <v>2061.8877</v>
      </c>
    </row>
    <row r="343" ht="17.45" customHeight="1" outlineLevel="1" spans="1:7">
      <c r="A343" s="77">
        <v>21305</v>
      </c>
      <c r="B343" s="80" t="s">
        <v>3483</v>
      </c>
      <c r="C343" s="79">
        <v>2261.043301</v>
      </c>
      <c r="D343" s="79">
        <v>165.898919</v>
      </c>
      <c r="E343" s="79">
        <v>22.834382</v>
      </c>
      <c r="F343" s="79"/>
      <c r="G343" s="79">
        <v>2072.31</v>
      </c>
    </row>
    <row r="344" s="73" customFormat="1" ht="17.45" customHeight="1" outlineLevel="2" spans="1:7">
      <c r="A344" s="81">
        <v>2130501</v>
      </c>
      <c r="B344" s="82" t="s">
        <v>3193</v>
      </c>
      <c r="C344" s="83">
        <v>207.733301</v>
      </c>
      <c r="D344" s="83">
        <v>165.898919</v>
      </c>
      <c r="E344" s="83">
        <v>22.834382</v>
      </c>
      <c r="F344" s="83"/>
      <c r="G344" s="83">
        <v>19</v>
      </c>
    </row>
    <row r="345" s="73" customFormat="1" ht="17.45" customHeight="1" outlineLevel="2" spans="1:7">
      <c r="A345" s="81">
        <v>2130599</v>
      </c>
      <c r="B345" s="82" t="s">
        <v>3484</v>
      </c>
      <c r="C345" s="83">
        <v>2053.31</v>
      </c>
      <c r="D345" s="83"/>
      <c r="E345" s="83"/>
      <c r="F345" s="83"/>
      <c r="G345" s="83">
        <v>2053.31</v>
      </c>
    </row>
    <row r="346" ht="17.45" customHeight="1" outlineLevel="1" spans="1:7">
      <c r="A346" s="77">
        <v>21307</v>
      </c>
      <c r="B346" s="80" t="s">
        <v>3485</v>
      </c>
      <c r="C346" s="79">
        <v>13903.1115</v>
      </c>
      <c r="D346" s="79"/>
      <c r="E346" s="79"/>
      <c r="F346" s="79"/>
      <c r="G346" s="79">
        <v>13903.1115</v>
      </c>
    </row>
    <row r="347" s="73" customFormat="1" ht="17.45" customHeight="1" outlineLevel="2" spans="1:7">
      <c r="A347" s="81">
        <v>2130701</v>
      </c>
      <c r="B347" s="82" t="s">
        <v>3486</v>
      </c>
      <c r="C347" s="83">
        <v>4842.1515</v>
      </c>
      <c r="D347" s="83"/>
      <c r="E347" s="83"/>
      <c r="F347" s="83"/>
      <c r="G347" s="83">
        <v>4842.1515</v>
      </c>
    </row>
    <row r="348" s="73" customFormat="1" ht="17.45" customHeight="1" outlineLevel="2" spans="1:7">
      <c r="A348" s="81">
        <v>2130705</v>
      </c>
      <c r="B348" s="82" t="s">
        <v>3487</v>
      </c>
      <c r="C348" s="83">
        <v>8528.97</v>
      </c>
      <c r="D348" s="83"/>
      <c r="E348" s="83"/>
      <c r="F348" s="83"/>
      <c r="G348" s="83">
        <v>8528.97</v>
      </c>
    </row>
    <row r="349" s="73" customFormat="1" ht="17.45" customHeight="1" outlineLevel="2" spans="1:7">
      <c r="A349" s="81">
        <v>2130706</v>
      </c>
      <c r="B349" s="82" t="s">
        <v>3488</v>
      </c>
      <c r="C349" s="83">
        <v>528.49</v>
      </c>
      <c r="D349" s="83"/>
      <c r="E349" s="83"/>
      <c r="F349" s="83"/>
      <c r="G349" s="83">
        <v>528.49</v>
      </c>
    </row>
    <row r="350" s="73" customFormat="1" ht="17.45" customHeight="1" outlineLevel="2" spans="1:7">
      <c r="A350" s="81">
        <v>2130799</v>
      </c>
      <c r="B350" s="82" t="s">
        <v>3489</v>
      </c>
      <c r="C350" s="83">
        <v>3.5</v>
      </c>
      <c r="D350" s="83"/>
      <c r="E350" s="83"/>
      <c r="F350" s="83"/>
      <c r="G350" s="83">
        <v>3.5</v>
      </c>
    </row>
    <row r="351" ht="17.45" customHeight="1" outlineLevel="1" spans="1:7">
      <c r="A351" s="77">
        <v>21308</v>
      </c>
      <c r="B351" s="80" t="s">
        <v>3490</v>
      </c>
      <c r="C351" s="79">
        <v>2954</v>
      </c>
      <c r="D351" s="79"/>
      <c r="E351" s="79"/>
      <c r="F351" s="79"/>
      <c r="G351" s="79">
        <v>2954</v>
      </c>
    </row>
    <row r="352" s="73" customFormat="1" ht="17.45" customHeight="1" outlineLevel="2" spans="1:7">
      <c r="A352" s="81">
        <v>2130803</v>
      </c>
      <c r="B352" s="82" t="s">
        <v>3491</v>
      </c>
      <c r="C352" s="83">
        <v>2149</v>
      </c>
      <c r="D352" s="83"/>
      <c r="E352" s="83"/>
      <c r="F352" s="83"/>
      <c r="G352" s="83">
        <v>2149</v>
      </c>
    </row>
    <row r="353" s="73" customFormat="1" ht="17.45" customHeight="1" outlineLevel="2" spans="1:7">
      <c r="A353" s="81">
        <v>2130804</v>
      </c>
      <c r="B353" s="82" t="s">
        <v>3492</v>
      </c>
      <c r="C353" s="83">
        <v>670</v>
      </c>
      <c r="D353" s="83"/>
      <c r="E353" s="83"/>
      <c r="F353" s="83"/>
      <c r="G353" s="83">
        <v>670</v>
      </c>
    </row>
    <row r="354" s="73" customFormat="1" ht="17.45" customHeight="1" outlineLevel="2" spans="1:7">
      <c r="A354" s="81">
        <v>2130899</v>
      </c>
      <c r="B354" s="82" t="s">
        <v>3493</v>
      </c>
      <c r="C354" s="83">
        <v>135</v>
      </c>
      <c r="D354" s="83"/>
      <c r="E354" s="83"/>
      <c r="F354" s="83"/>
      <c r="G354" s="83">
        <v>135</v>
      </c>
    </row>
    <row r="355" ht="17.45" customHeight="1" outlineLevel="1" spans="1:7">
      <c r="A355" s="77">
        <v>21309</v>
      </c>
      <c r="B355" s="80" t="s">
        <v>3494</v>
      </c>
      <c r="C355" s="79">
        <v>1065</v>
      </c>
      <c r="D355" s="79"/>
      <c r="E355" s="79"/>
      <c r="F355" s="79"/>
      <c r="G355" s="79">
        <v>1065</v>
      </c>
    </row>
    <row r="356" s="73" customFormat="1" ht="17.45" customHeight="1" outlineLevel="2" spans="1:7">
      <c r="A356" s="81">
        <v>2130999</v>
      </c>
      <c r="B356" s="82" t="s">
        <v>3495</v>
      </c>
      <c r="C356" s="83">
        <v>1065</v>
      </c>
      <c r="D356" s="83"/>
      <c r="E356" s="83"/>
      <c r="F356" s="83"/>
      <c r="G356" s="83">
        <v>1065</v>
      </c>
    </row>
    <row r="357" ht="17.45" customHeight="1" outlineLevel="1" spans="1:7">
      <c r="A357" s="77">
        <v>21399</v>
      </c>
      <c r="B357" s="80" t="s">
        <v>3496</v>
      </c>
      <c r="C357" s="79">
        <v>16629</v>
      </c>
      <c r="D357" s="79"/>
      <c r="E357" s="79"/>
      <c r="F357" s="79"/>
      <c r="G357" s="79">
        <v>16629</v>
      </c>
    </row>
    <row r="358" s="73" customFormat="1" ht="17.45" customHeight="1" outlineLevel="2" spans="1:7">
      <c r="A358" s="81">
        <v>2139999</v>
      </c>
      <c r="B358" s="82" t="s">
        <v>3497</v>
      </c>
      <c r="C358" s="83">
        <v>16629</v>
      </c>
      <c r="D358" s="83"/>
      <c r="E358" s="83"/>
      <c r="F358" s="83"/>
      <c r="G358" s="83">
        <v>16629</v>
      </c>
    </row>
    <row r="359" ht="17.45" customHeight="1" spans="1:7">
      <c r="A359" s="77" t="s">
        <v>3498</v>
      </c>
      <c r="B359" s="80" t="s">
        <v>3499</v>
      </c>
      <c r="C359" s="79">
        <v>19057.903185</v>
      </c>
      <c r="D359" s="79">
        <v>5207.169072</v>
      </c>
      <c r="E359" s="79">
        <v>498.524113</v>
      </c>
      <c r="F359" s="79"/>
      <c r="G359" s="79">
        <v>13352.21</v>
      </c>
    </row>
    <row r="360" ht="17.45" customHeight="1" outlineLevel="1" spans="1:7">
      <c r="A360" s="77">
        <v>21401</v>
      </c>
      <c r="B360" s="80" t="s">
        <v>3500</v>
      </c>
      <c r="C360" s="79">
        <v>11826.903185</v>
      </c>
      <c r="D360" s="79">
        <v>5207.169072</v>
      </c>
      <c r="E360" s="79">
        <v>498.524113</v>
      </c>
      <c r="F360" s="79"/>
      <c r="G360" s="79">
        <v>6121.21</v>
      </c>
    </row>
    <row r="361" s="73" customFormat="1" ht="17.45" customHeight="1" outlineLevel="2" spans="1:7">
      <c r="A361" s="81">
        <v>2140101</v>
      </c>
      <c r="B361" s="82" t="s">
        <v>3193</v>
      </c>
      <c r="C361" s="83">
        <v>859.851151</v>
      </c>
      <c r="D361" s="83">
        <v>574.311664</v>
      </c>
      <c r="E361" s="83">
        <v>55.829487</v>
      </c>
      <c r="F361" s="83"/>
      <c r="G361" s="83">
        <v>229.71</v>
      </c>
    </row>
    <row r="362" s="73" customFormat="1" ht="17.45" customHeight="1" outlineLevel="2" spans="1:7">
      <c r="A362" s="81">
        <v>2140104</v>
      </c>
      <c r="B362" s="82" t="s">
        <v>3501</v>
      </c>
      <c r="C362" s="83">
        <v>318</v>
      </c>
      <c r="D362" s="83"/>
      <c r="E362" s="83"/>
      <c r="F362" s="83"/>
      <c r="G362" s="83">
        <v>318</v>
      </c>
    </row>
    <row r="363" s="73" customFormat="1" ht="17.45" customHeight="1" outlineLevel="2" spans="1:7">
      <c r="A363" s="81">
        <v>2140106</v>
      </c>
      <c r="B363" s="82" t="s">
        <v>3502</v>
      </c>
      <c r="C363" s="83">
        <v>3735</v>
      </c>
      <c r="D363" s="83"/>
      <c r="E363" s="83"/>
      <c r="F363" s="83"/>
      <c r="G363" s="83">
        <v>3735</v>
      </c>
    </row>
    <row r="364" s="73" customFormat="1" ht="17.45" customHeight="1" outlineLevel="2" spans="1:7">
      <c r="A364" s="81">
        <v>2140112</v>
      </c>
      <c r="B364" s="82" t="s">
        <v>3503</v>
      </c>
      <c r="C364" s="83">
        <v>2889.511135</v>
      </c>
      <c r="D364" s="83">
        <v>2002.628529</v>
      </c>
      <c r="E364" s="83">
        <v>169.882606</v>
      </c>
      <c r="F364" s="83"/>
      <c r="G364" s="83">
        <v>717</v>
      </c>
    </row>
    <row r="365" s="73" customFormat="1" ht="17.45" customHeight="1" outlineLevel="2" spans="1:7">
      <c r="A365" s="81">
        <v>2140199</v>
      </c>
      <c r="B365" s="82" t="s">
        <v>3504</v>
      </c>
      <c r="C365" s="83">
        <v>4024.540899</v>
      </c>
      <c r="D365" s="83">
        <v>2630.228879</v>
      </c>
      <c r="E365" s="83">
        <v>272.81202</v>
      </c>
      <c r="F365" s="83"/>
      <c r="G365" s="83">
        <v>1121.5</v>
      </c>
    </row>
    <row r="366" ht="17.45" customHeight="1" outlineLevel="1" spans="1:7">
      <c r="A366" s="77">
        <v>21402</v>
      </c>
      <c r="B366" s="80" t="s">
        <v>3505</v>
      </c>
      <c r="C366" s="79">
        <v>5500</v>
      </c>
      <c r="D366" s="79"/>
      <c r="E366" s="79"/>
      <c r="F366" s="79"/>
      <c r="G366" s="79">
        <v>5500</v>
      </c>
    </row>
    <row r="367" s="73" customFormat="1" ht="17.45" customHeight="1" outlineLevel="1" spans="1:7">
      <c r="A367" s="81">
        <v>2140299</v>
      </c>
      <c r="B367" s="82" t="s">
        <v>3506</v>
      </c>
      <c r="C367" s="83">
        <v>5500</v>
      </c>
      <c r="D367" s="83"/>
      <c r="E367" s="83"/>
      <c r="F367" s="83"/>
      <c r="G367" s="83">
        <v>5500</v>
      </c>
    </row>
    <row r="368" ht="17.45" customHeight="1" outlineLevel="1" spans="1:7">
      <c r="A368" s="77">
        <v>21406</v>
      </c>
      <c r="B368" s="80" t="s">
        <v>3507</v>
      </c>
      <c r="C368" s="79">
        <v>52</v>
      </c>
      <c r="D368" s="79"/>
      <c r="E368" s="79"/>
      <c r="F368" s="79"/>
      <c r="G368" s="79">
        <v>52</v>
      </c>
    </row>
    <row r="369" s="73" customFormat="1" ht="17.45" customHeight="1" outlineLevel="2" spans="1:7">
      <c r="A369" s="81">
        <v>2140601</v>
      </c>
      <c r="B369" s="82" t="s">
        <v>3508</v>
      </c>
      <c r="C369" s="83">
        <v>52</v>
      </c>
      <c r="D369" s="83"/>
      <c r="E369" s="83"/>
      <c r="F369" s="83"/>
      <c r="G369" s="83">
        <v>52</v>
      </c>
    </row>
    <row r="370" ht="17.45" customHeight="1" outlineLevel="1" spans="1:7">
      <c r="A370" s="77">
        <v>21499</v>
      </c>
      <c r="B370" s="80" t="s">
        <v>3509</v>
      </c>
      <c r="C370" s="79">
        <v>1679</v>
      </c>
      <c r="D370" s="79"/>
      <c r="E370" s="79"/>
      <c r="F370" s="79"/>
      <c r="G370" s="79">
        <v>1679</v>
      </c>
    </row>
    <row r="371" s="73" customFormat="1" ht="17.45" customHeight="1" outlineLevel="2" spans="1:7">
      <c r="A371" s="81">
        <v>2149901</v>
      </c>
      <c r="B371" s="82" t="s">
        <v>3510</v>
      </c>
      <c r="C371" s="83">
        <v>1100</v>
      </c>
      <c r="D371" s="83"/>
      <c r="E371" s="83"/>
      <c r="F371" s="83"/>
      <c r="G371" s="83">
        <v>1100</v>
      </c>
    </row>
    <row r="372" s="73" customFormat="1" ht="17.45" customHeight="1" outlineLevel="2" spans="1:7">
      <c r="A372" s="81">
        <v>2149999</v>
      </c>
      <c r="B372" s="82" t="s">
        <v>3511</v>
      </c>
      <c r="C372" s="83">
        <v>579</v>
      </c>
      <c r="D372" s="83"/>
      <c r="E372" s="83"/>
      <c r="F372" s="83"/>
      <c r="G372" s="83">
        <v>579</v>
      </c>
    </row>
    <row r="373" ht="17.45" customHeight="1" spans="1:7">
      <c r="A373" s="77" t="s">
        <v>3512</v>
      </c>
      <c r="B373" s="80" t="s">
        <v>3513</v>
      </c>
      <c r="C373" s="79">
        <f>SUM(C374,C376,C378,C380,C383)</f>
        <v>75416.159768</v>
      </c>
      <c r="D373" s="79">
        <f>SUM(D374,D376,D378,D380,D383)</f>
        <v>1068.344178</v>
      </c>
      <c r="E373" s="79">
        <f>SUM(E374,E376,E378,E380,E383)</f>
        <v>97.35559</v>
      </c>
      <c r="F373" s="79">
        <f>SUM(F374,F376,F378,F380,F383)</f>
        <v>0</v>
      </c>
      <c r="G373" s="79">
        <f>SUM(G374,G376,G378,G380,G383)</f>
        <v>74250.46</v>
      </c>
    </row>
    <row r="374" ht="17.45" customHeight="1" outlineLevel="1" spans="1:7">
      <c r="A374" s="77">
        <v>21501</v>
      </c>
      <c r="B374" s="80" t="s">
        <v>3514</v>
      </c>
      <c r="C374" s="79">
        <v>1000</v>
      </c>
      <c r="D374" s="79"/>
      <c r="E374" s="79"/>
      <c r="F374" s="79"/>
      <c r="G374" s="79">
        <v>1000</v>
      </c>
    </row>
    <row r="375" s="73" customFormat="1" ht="17.45" customHeight="1" outlineLevel="2" spans="1:7">
      <c r="A375" s="81">
        <v>2150199</v>
      </c>
      <c r="B375" s="82" t="s">
        <v>3515</v>
      </c>
      <c r="C375" s="83">
        <v>1000</v>
      </c>
      <c r="D375" s="83"/>
      <c r="E375" s="83"/>
      <c r="F375" s="83"/>
      <c r="G375" s="83">
        <v>1000</v>
      </c>
    </row>
    <row r="376" ht="17.45" customHeight="1" outlineLevel="1" spans="1:7">
      <c r="A376" s="77">
        <v>21502</v>
      </c>
      <c r="B376" s="80" t="s">
        <v>3516</v>
      </c>
      <c r="C376" s="79">
        <v>445</v>
      </c>
      <c r="D376" s="79"/>
      <c r="E376" s="79"/>
      <c r="F376" s="79"/>
      <c r="G376" s="79">
        <v>445</v>
      </c>
    </row>
    <row r="377" s="73" customFormat="1" ht="17.45" customHeight="1" outlineLevel="1" spans="1:7">
      <c r="A377" s="81">
        <v>2150299</v>
      </c>
      <c r="B377" s="82" t="s">
        <v>3517</v>
      </c>
      <c r="C377" s="83">
        <v>445</v>
      </c>
      <c r="D377" s="83"/>
      <c r="E377" s="83"/>
      <c r="F377" s="83"/>
      <c r="G377" s="83">
        <v>445</v>
      </c>
    </row>
    <row r="378" ht="17.45" customHeight="1" outlineLevel="1" spans="1:7">
      <c r="A378" s="77">
        <v>21505</v>
      </c>
      <c r="B378" s="80" t="s">
        <v>3518</v>
      </c>
      <c r="C378" s="79">
        <v>150</v>
      </c>
      <c r="D378" s="79"/>
      <c r="E378" s="79"/>
      <c r="F378" s="79"/>
      <c r="G378" s="79">
        <v>150</v>
      </c>
    </row>
    <row r="379" s="73" customFormat="1" ht="17.45" customHeight="1" outlineLevel="2" spans="1:7">
      <c r="A379" s="81">
        <v>2150599</v>
      </c>
      <c r="B379" s="82" t="s">
        <v>3519</v>
      </c>
      <c r="C379" s="83">
        <v>150</v>
      </c>
      <c r="D379" s="83"/>
      <c r="E379" s="83"/>
      <c r="F379" s="83"/>
      <c r="G379" s="83">
        <v>150</v>
      </c>
    </row>
    <row r="380" ht="17.45" customHeight="1" outlineLevel="1" spans="1:7">
      <c r="A380" s="77">
        <v>21507</v>
      </c>
      <c r="B380" s="80" t="s">
        <v>3520</v>
      </c>
      <c r="C380" s="79">
        <v>117</v>
      </c>
      <c r="D380" s="79"/>
      <c r="E380" s="79"/>
      <c r="F380" s="79"/>
      <c r="G380" s="79">
        <v>117</v>
      </c>
    </row>
    <row r="381" s="73" customFormat="1" ht="17.45" customHeight="1" outlineLevel="1" spans="1:7">
      <c r="A381" s="81">
        <v>2150701</v>
      </c>
      <c r="B381" s="82" t="s">
        <v>3193</v>
      </c>
      <c r="C381" s="83">
        <v>109</v>
      </c>
      <c r="D381" s="83"/>
      <c r="E381" s="83"/>
      <c r="F381" s="83"/>
      <c r="G381" s="83">
        <v>109</v>
      </c>
    </row>
    <row r="382" s="73" customFormat="1" ht="17.45" customHeight="1" outlineLevel="1" spans="1:7">
      <c r="A382" s="81">
        <v>2150702</v>
      </c>
      <c r="B382" s="82" t="s">
        <v>3194</v>
      </c>
      <c r="C382" s="83">
        <v>8</v>
      </c>
      <c r="D382" s="83"/>
      <c r="E382" s="83"/>
      <c r="F382" s="83"/>
      <c r="G382" s="83">
        <v>8</v>
      </c>
    </row>
    <row r="383" ht="17.45" customHeight="1" outlineLevel="1" spans="1:7">
      <c r="A383" s="77">
        <v>21508</v>
      </c>
      <c r="B383" s="80" t="s">
        <v>3521</v>
      </c>
      <c r="C383" s="79">
        <f>SUM(C384:C386)</f>
        <v>73704.159768</v>
      </c>
      <c r="D383" s="79">
        <f>SUM(D384:D386)</f>
        <v>1068.344178</v>
      </c>
      <c r="E383" s="79">
        <f>SUM(E384:E386)</f>
        <v>97.35559</v>
      </c>
      <c r="F383" s="79">
        <f>SUM(F384:F386)</f>
        <v>0</v>
      </c>
      <c r="G383" s="79">
        <f>SUM(G384:G386)</f>
        <v>72538.46</v>
      </c>
    </row>
    <row r="384" s="73" customFormat="1" ht="17.45" customHeight="1" outlineLevel="2" spans="1:7">
      <c r="A384" s="81">
        <v>2150801</v>
      </c>
      <c r="B384" s="82" t="s">
        <v>3193</v>
      </c>
      <c r="C384" s="83">
        <f>SUM(D384:G384)</f>
        <v>1436.790034</v>
      </c>
      <c r="D384" s="83">
        <v>1033.720396</v>
      </c>
      <c r="E384" s="83">
        <v>93.069638</v>
      </c>
      <c r="F384" s="83"/>
      <c r="G384" s="83">
        <v>310</v>
      </c>
    </row>
    <row r="385" s="73" customFormat="1" ht="17.45" customHeight="1" outlineLevel="2" spans="1:7">
      <c r="A385" s="81">
        <v>2150802</v>
      </c>
      <c r="B385" s="82" t="s">
        <v>3194</v>
      </c>
      <c r="C385" s="83">
        <f>SUM(D385:G385)</f>
        <v>10</v>
      </c>
      <c r="D385" s="83"/>
      <c r="E385" s="83"/>
      <c r="F385" s="83"/>
      <c r="G385" s="83">
        <v>10</v>
      </c>
    </row>
    <row r="386" s="73" customFormat="1" ht="17.45" customHeight="1" outlineLevel="2" spans="1:7">
      <c r="A386" s="81">
        <v>2150899</v>
      </c>
      <c r="B386" s="82" t="s">
        <v>3522</v>
      </c>
      <c r="C386" s="83">
        <f>SUM(D386:G386)</f>
        <v>72257.369734</v>
      </c>
      <c r="D386" s="83">
        <v>34.623782</v>
      </c>
      <c r="E386" s="83">
        <v>4.285952</v>
      </c>
      <c r="F386" s="83"/>
      <c r="G386" s="84">
        <f>31418.46+50000-9200</f>
        <v>72218.46</v>
      </c>
    </row>
    <row r="387" ht="17.45" customHeight="1" spans="1:7">
      <c r="A387" s="77" t="s">
        <v>3523</v>
      </c>
      <c r="B387" s="80" t="s">
        <v>3524</v>
      </c>
      <c r="C387" s="79">
        <v>1822.000905</v>
      </c>
      <c r="D387" s="79">
        <v>963.616046</v>
      </c>
      <c r="E387" s="79">
        <v>116.864859</v>
      </c>
      <c r="F387" s="79"/>
      <c r="G387" s="79">
        <v>741.52</v>
      </c>
    </row>
    <row r="388" ht="17.45" customHeight="1" outlineLevel="1" spans="1:7">
      <c r="A388" s="77">
        <v>21602</v>
      </c>
      <c r="B388" s="80" t="s">
        <v>3525</v>
      </c>
      <c r="C388" s="79">
        <v>1688.000905</v>
      </c>
      <c r="D388" s="79">
        <v>963.616046</v>
      </c>
      <c r="E388" s="79">
        <v>116.864859</v>
      </c>
      <c r="F388" s="79"/>
      <c r="G388" s="79">
        <v>607.52</v>
      </c>
    </row>
    <row r="389" s="73" customFormat="1" ht="17.45" customHeight="1" outlineLevel="2" spans="1:7">
      <c r="A389" s="81">
        <v>2160201</v>
      </c>
      <c r="B389" s="82" t="s">
        <v>3193</v>
      </c>
      <c r="C389" s="83">
        <v>664.149627</v>
      </c>
      <c r="D389" s="83">
        <v>475.904875</v>
      </c>
      <c r="E389" s="83">
        <v>45.724752</v>
      </c>
      <c r="F389" s="83"/>
      <c r="G389" s="83">
        <v>142.52</v>
      </c>
    </row>
    <row r="390" s="73" customFormat="1" ht="17.45" customHeight="1" outlineLevel="2" spans="1:7">
      <c r="A390" s="81">
        <v>2160250</v>
      </c>
      <c r="B390" s="82" t="s">
        <v>3202</v>
      </c>
      <c r="C390" s="83">
        <v>701.851278</v>
      </c>
      <c r="D390" s="83">
        <v>487.711171</v>
      </c>
      <c r="E390" s="83">
        <v>71.140107</v>
      </c>
      <c r="F390" s="83"/>
      <c r="G390" s="83">
        <v>143</v>
      </c>
    </row>
    <row r="391" s="73" customFormat="1" ht="17.45" customHeight="1" outlineLevel="2" spans="1:7">
      <c r="A391" s="81">
        <v>2160299</v>
      </c>
      <c r="B391" s="82" t="s">
        <v>3526</v>
      </c>
      <c r="C391" s="83">
        <v>322</v>
      </c>
      <c r="D391" s="83"/>
      <c r="E391" s="83"/>
      <c r="F391" s="83"/>
      <c r="G391" s="83">
        <v>322</v>
      </c>
    </row>
    <row r="392" ht="17.45" customHeight="1" outlineLevel="1" spans="1:7">
      <c r="A392" s="77">
        <v>21606</v>
      </c>
      <c r="B392" s="80" t="s">
        <v>3527</v>
      </c>
      <c r="C392" s="79">
        <v>128</v>
      </c>
      <c r="D392" s="79"/>
      <c r="E392" s="79"/>
      <c r="F392" s="79"/>
      <c r="G392" s="79">
        <v>128</v>
      </c>
    </row>
    <row r="393" s="73" customFormat="1" ht="17.45" customHeight="1" outlineLevel="2" spans="1:7">
      <c r="A393" s="81">
        <v>2160601</v>
      </c>
      <c r="B393" s="82" t="s">
        <v>3193</v>
      </c>
      <c r="C393" s="83">
        <v>22</v>
      </c>
      <c r="D393" s="83"/>
      <c r="E393" s="83"/>
      <c r="F393" s="83"/>
      <c r="G393" s="83">
        <v>22</v>
      </c>
    </row>
    <row r="394" s="73" customFormat="1" ht="17.45" customHeight="1" outlineLevel="2" spans="1:7">
      <c r="A394" s="81">
        <v>2160699</v>
      </c>
      <c r="B394" s="82" t="s">
        <v>3528</v>
      </c>
      <c r="C394" s="83">
        <v>106</v>
      </c>
      <c r="D394" s="83"/>
      <c r="E394" s="83"/>
      <c r="F394" s="83"/>
      <c r="G394" s="83">
        <v>106</v>
      </c>
    </row>
    <row r="395" ht="17.45" customHeight="1" outlineLevel="1" spans="1:7">
      <c r="A395" s="77">
        <v>21699</v>
      </c>
      <c r="B395" s="80" t="s">
        <v>3529</v>
      </c>
      <c r="C395" s="79">
        <v>6</v>
      </c>
      <c r="D395" s="79"/>
      <c r="E395" s="79"/>
      <c r="F395" s="79"/>
      <c r="G395" s="79">
        <v>6</v>
      </c>
    </row>
    <row r="396" s="73" customFormat="1" ht="17.45" customHeight="1" outlineLevel="2" spans="1:7">
      <c r="A396" s="81">
        <v>2169999</v>
      </c>
      <c r="B396" s="82" t="s">
        <v>3530</v>
      </c>
      <c r="C396" s="83">
        <v>6</v>
      </c>
      <c r="D396" s="83"/>
      <c r="E396" s="83"/>
      <c r="F396" s="83"/>
      <c r="G396" s="83">
        <v>6</v>
      </c>
    </row>
    <row r="397" ht="17.45" customHeight="1" spans="1:7">
      <c r="A397" s="77" t="s">
        <v>3531</v>
      </c>
      <c r="B397" s="80" t="s">
        <v>3532</v>
      </c>
      <c r="C397" s="79">
        <v>215</v>
      </c>
      <c r="D397" s="79"/>
      <c r="E397" s="79"/>
      <c r="F397" s="79"/>
      <c r="G397" s="79">
        <v>215</v>
      </c>
    </row>
    <row r="398" ht="17.45" customHeight="1" outlineLevel="1" spans="1:7">
      <c r="A398" s="77">
        <v>21702</v>
      </c>
      <c r="B398" s="80" t="s">
        <v>3533</v>
      </c>
      <c r="C398" s="79">
        <v>215</v>
      </c>
      <c r="D398" s="79"/>
      <c r="E398" s="79"/>
      <c r="F398" s="79"/>
      <c r="G398" s="79">
        <v>215</v>
      </c>
    </row>
    <row r="399" s="73" customFormat="1" ht="17.45" customHeight="1" outlineLevel="2" spans="1:7">
      <c r="A399" s="81">
        <v>2170299</v>
      </c>
      <c r="B399" s="82" t="s">
        <v>3534</v>
      </c>
      <c r="C399" s="83">
        <v>215</v>
      </c>
      <c r="D399" s="83"/>
      <c r="E399" s="83"/>
      <c r="F399" s="83"/>
      <c r="G399" s="83">
        <v>215</v>
      </c>
    </row>
    <row r="400" ht="17.45" customHeight="1" spans="1:7">
      <c r="A400" s="77" t="s">
        <v>3535</v>
      </c>
      <c r="B400" s="80" t="s">
        <v>3536</v>
      </c>
      <c r="C400" s="79">
        <v>750</v>
      </c>
      <c r="D400" s="79"/>
      <c r="E400" s="79"/>
      <c r="F400" s="79"/>
      <c r="G400" s="79">
        <v>750</v>
      </c>
    </row>
    <row r="401" ht="17.45" customHeight="1" outlineLevel="1" spans="1:7">
      <c r="A401" s="77">
        <v>21999</v>
      </c>
      <c r="B401" s="80" t="s">
        <v>3537</v>
      </c>
      <c r="C401" s="79">
        <v>750</v>
      </c>
      <c r="D401" s="79"/>
      <c r="E401" s="79"/>
      <c r="F401" s="79"/>
      <c r="G401" s="79">
        <v>750</v>
      </c>
    </row>
    <row r="402" s="73" customFormat="1" ht="17.45" customHeight="1" outlineLevel="2" spans="1:7">
      <c r="A402" s="81">
        <v>2199900</v>
      </c>
      <c r="B402" s="82" t="s">
        <v>3538</v>
      </c>
      <c r="C402" s="83">
        <v>750</v>
      </c>
      <c r="D402" s="83"/>
      <c r="E402" s="83"/>
      <c r="F402" s="83"/>
      <c r="G402" s="83">
        <v>750</v>
      </c>
    </row>
    <row r="403" ht="17.45" customHeight="1" spans="1:7">
      <c r="A403" s="77" t="s">
        <v>3539</v>
      </c>
      <c r="B403" s="80" t="s">
        <v>3540</v>
      </c>
      <c r="C403" s="79">
        <v>15651.668049</v>
      </c>
      <c r="D403" s="79">
        <v>8434.543749</v>
      </c>
      <c r="E403" s="79">
        <v>924.1243</v>
      </c>
      <c r="F403" s="79"/>
      <c r="G403" s="79">
        <v>6293</v>
      </c>
    </row>
    <row r="404" ht="17.45" customHeight="1" outlineLevel="1" spans="1:7">
      <c r="A404" s="77">
        <v>22001</v>
      </c>
      <c r="B404" s="80" t="s">
        <v>3541</v>
      </c>
      <c r="C404" s="79">
        <v>15418.036342</v>
      </c>
      <c r="D404" s="79">
        <v>8324.940362</v>
      </c>
      <c r="E404" s="79">
        <v>912.09598</v>
      </c>
      <c r="F404" s="79"/>
      <c r="G404" s="79">
        <v>6181</v>
      </c>
    </row>
    <row r="405" s="73" customFormat="1" ht="17.45" customHeight="1" outlineLevel="2" spans="1:7">
      <c r="A405" s="81">
        <v>2200101</v>
      </c>
      <c r="B405" s="82" t="s">
        <v>3193</v>
      </c>
      <c r="C405" s="83">
        <v>11037.036342</v>
      </c>
      <c r="D405" s="83">
        <v>8324.940362</v>
      </c>
      <c r="E405" s="83">
        <v>912.09598</v>
      </c>
      <c r="F405" s="83"/>
      <c r="G405" s="83">
        <v>1800</v>
      </c>
    </row>
    <row r="406" s="73" customFormat="1" ht="17.45" customHeight="1" outlineLevel="2" spans="1:7">
      <c r="A406" s="81">
        <v>2200102</v>
      </c>
      <c r="B406" s="82" t="s">
        <v>3194</v>
      </c>
      <c r="C406" s="83">
        <v>320</v>
      </c>
      <c r="D406" s="83"/>
      <c r="E406" s="83"/>
      <c r="F406" s="83"/>
      <c r="G406" s="83">
        <v>320</v>
      </c>
    </row>
    <row r="407" s="73" customFormat="1" ht="17.45" customHeight="1" outlineLevel="2" spans="1:7">
      <c r="A407" s="81">
        <v>2200104</v>
      </c>
      <c r="B407" s="82" t="s">
        <v>3542</v>
      </c>
      <c r="C407" s="83">
        <v>655.64</v>
      </c>
      <c r="D407" s="83"/>
      <c r="E407" s="83"/>
      <c r="F407" s="83"/>
      <c r="G407" s="83">
        <v>655.64</v>
      </c>
    </row>
    <row r="408" s="73" customFormat="1" ht="17.45" customHeight="1" outlineLevel="2" spans="1:7">
      <c r="A408" s="81">
        <v>2200106</v>
      </c>
      <c r="B408" s="82" t="s">
        <v>3543</v>
      </c>
      <c r="C408" s="83">
        <v>970.36</v>
      </c>
      <c r="D408" s="83"/>
      <c r="E408" s="83"/>
      <c r="F408" s="83"/>
      <c r="G408" s="83">
        <v>970.36</v>
      </c>
    </row>
    <row r="409" s="73" customFormat="1" ht="17.45" customHeight="1" outlineLevel="2" spans="1:7">
      <c r="A409" s="81">
        <v>2200108</v>
      </c>
      <c r="B409" s="82" t="s">
        <v>3544</v>
      </c>
      <c r="C409" s="83">
        <v>115</v>
      </c>
      <c r="D409" s="83"/>
      <c r="E409" s="83"/>
      <c r="F409" s="83"/>
      <c r="G409" s="83">
        <v>115</v>
      </c>
    </row>
    <row r="410" s="73" customFormat="1" ht="17.45" customHeight="1" outlineLevel="2" spans="1:7">
      <c r="A410" s="81">
        <v>2200109</v>
      </c>
      <c r="B410" s="82" t="s">
        <v>3545</v>
      </c>
      <c r="C410" s="83">
        <v>1527</v>
      </c>
      <c r="D410" s="83"/>
      <c r="E410" s="83"/>
      <c r="F410" s="83"/>
      <c r="G410" s="83">
        <v>1527</v>
      </c>
    </row>
    <row r="411" s="73" customFormat="1" ht="17.45" customHeight="1" outlineLevel="2" spans="1:7">
      <c r="A411" s="81">
        <v>2200114</v>
      </c>
      <c r="B411" s="82" t="s">
        <v>3546</v>
      </c>
      <c r="C411" s="83">
        <v>70</v>
      </c>
      <c r="D411" s="83"/>
      <c r="E411" s="83"/>
      <c r="F411" s="83"/>
      <c r="G411" s="83">
        <v>70</v>
      </c>
    </row>
    <row r="412" s="73" customFormat="1" ht="17.45" customHeight="1" outlineLevel="2" spans="1:7">
      <c r="A412" s="81">
        <v>2200150</v>
      </c>
      <c r="B412" s="82" t="s">
        <v>3202</v>
      </c>
      <c r="C412" s="83">
        <v>505</v>
      </c>
      <c r="D412" s="83"/>
      <c r="E412" s="83"/>
      <c r="F412" s="83"/>
      <c r="G412" s="83">
        <v>505</v>
      </c>
    </row>
    <row r="413" s="73" customFormat="1" ht="17.45" customHeight="1" outlineLevel="2" spans="1:7">
      <c r="A413" s="81">
        <v>2200199</v>
      </c>
      <c r="B413" s="82" t="s">
        <v>3547</v>
      </c>
      <c r="C413" s="83">
        <v>218</v>
      </c>
      <c r="D413" s="83"/>
      <c r="E413" s="83"/>
      <c r="F413" s="83"/>
      <c r="G413" s="83">
        <v>218</v>
      </c>
    </row>
    <row r="414" ht="17.45" customHeight="1" outlineLevel="1" spans="1:7">
      <c r="A414" s="77">
        <v>22005</v>
      </c>
      <c r="B414" s="80" t="s">
        <v>3548</v>
      </c>
      <c r="C414" s="79">
        <v>233.631707</v>
      </c>
      <c r="D414" s="79">
        <v>109.603387</v>
      </c>
      <c r="E414" s="79">
        <v>12.02832</v>
      </c>
      <c r="F414" s="79"/>
      <c r="G414" s="79">
        <v>112</v>
      </c>
    </row>
    <row r="415" s="73" customFormat="1" ht="17.45" customHeight="1" outlineLevel="2" spans="1:7">
      <c r="A415" s="81">
        <v>2200504</v>
      </c>
      <c r="B415" s="82" t="s">
        <v>3549</v>
      </c>
      <c r="C415" s="83">
        <v>163.631707</v>
      </c>
      <c r="D415" s="83">
        <v>109.603387</v>
      </c>
      <c r="E415" s="83">
        <v>12.02832</v>
      </c>
      <c r="F415" s="83"/>
      <c r="G415" s="83">
        <v>42</v>
      </c>
    </row>
    <row r="416" s="73" customFormat="1" ht="17.45" customHeight="1" outlineLevel="2" spans="1:7">
      <c r="A416" s="81">
        <v>2200599</v>
      </c>
      <c r="B416" s="82" t="s">
        <v>3550</v>
      </c>
      <c r="C416" s="83">
        <v>70</v>
      </c>
      <c r="D416" s="83"/>
      <c r="E416" s="83"/>
      <c r="F416" s="83"/>
      <c r="G416" s="83">
        <v>70</v>
      </c>
    </row>
    <row r="417" ht="17.45" customHeight="1" spans="1:7">
      <c r="A417" s="77" t="s">
        <v>3551</v>
      </c>
      <c r="B417" s="80" t="s">
        <v>3552</v>
      </c>
      <c r="C417" s="79">
        <v>3248</v>
      </c>
      <c r="D417" s="79"/>
      <c r="E417" s="79"/>
      <c r="F417" s="79"/>
      <c r="G417" s="79">
        <v>3248</v>
      </c>
    </row>
    <row r="418" ht="17.45" customHeight="1" outlineLevel="1" spans="1:7">
      <c r="A418" s="77">
        <v>22101</v>
      </c>
      <c r="B418" s="80" t="s">
        <v>3553</v>
      </c>
      <c r="C418" s="79">
        <v>3248</v>
      </c>
      <c r="D418" s="79"/>
      <c r="E418" s="79"/>
      <c r="F418" s="79"/>
      <c r="G418" s="79">
        <v>3248</v>
      </c>
    </row>
    <row r="419" s="73" customFormat="1" ht="17.45" customHeight="1" outlineLevel="2" spans="1:7">
      <c r="A419" s="81">
        <v>2210103</v>
      </c>
      <c r="B419" s="82" t="s">
        <v>3554</v>
      </c>
      <c r="C419" s="83">
        <v>71</v>
      </c>
      <c r="D419" s="83"/>
      <c r="E419" s="83"/>
      <c r="F419" s="83"/>
      <c r="G419" s="83">
        <v>71</v>
      </c>
    </row>
    <row r="420" s="73" customFormat="1" ht="17.45" customHeight="1" outlineLevel="2" spans="1:7">
      <c r="A420" s="81">
        <v>2210105</v>
      </c>
      <c r="B420" s="82" t="s">
        <v>3555</v>
      </c>
      <c r="C420" s="83">
        <v>76</v>
      </c>
      <c r="D420" s="83"/>
      <c r="E420" s="83"/>
      <c r="F420" s="83"/>
      <c r="G420" s="83">
        <v>76</v>
      </c>
    </row>
    <row r="421" s="73" customFormat="1" ht="17.45" customHeight="1" outlineLevel="2" spans="1:7">
      <c r="A421" s="81">
        <v>2210106</v>
      </c>
      <c r="B421" s="82" t="s">
        <v>3556</v>
      </c>
      <c r="C421" s="83">
        <v>16</v>
      </c>
      <c r="D421" s="83"/>
      <c r="E421" s="83"/>
      <c r="F421" s="83"/>
      <c r="G421" s="83">
        <v>16</v>
      </c>
    </row>
    <row r="422" s="73" customFormat="1" ht="17.45" customHeight="1" outlineLevel="2" spans="1:7">
      <c r="A422" s="81">
        <v>2210108</v>
      </c>
      <c r="B422" s="82" t="s">
        <v>3557</v>
      </c>
      <c r="C422" s="83">
        <v>3085</v>
      </c>
      <c r="D422" s="83"/>
      <c r="E422" s="83"/>
      <c r="F422" s="83"/>
      <c r="G422" s="83">
        <v>3085</v>
      </c>
    </row>
    <row r="423" ht="17.45" customHeight="1" spans="1:7">
      <c r="A423" s="77" t="s">
        <v>3558</v>
      </c>
      <c r="B423" s="80" t="s">
        <v>3559</v>
      </c>
      <c r="C423" s="79">
        <v>1513</v>
      </c>
      <c r="D423" s="79"/>
      <c r="E423" s="79"/>
      <c r="F423" s="79"/>
      <c r="G423" s="79">
        <v>1513</v>
      </c>
    </row>
    <row r="424" ht="17.45" customHeight="1" outlineLevel="1" spans="1:7">
      <c r="A424" s="77">
        <v>22201</v>
      </c>
      <c r="B424" s="80" t="s">
        <v>3560</v>
      </c>
      <c r="C424" s="79">
        <v>1513</v>
      </c>
      <c r="D424" s="79"/>
      <c r="E424" s="79"/>
      <c r="F424" s="79"/>
      <c r="G424" s="79">
        <v>1513</v>
      </c>
    </row>
    <row r="425" s="73" customFormat="1" ht="17.45" customHeight="1" outlineLevel="2" spans="1:7">
      <c r="A425" s="81">
        <v>2220115</v>
      </c>
      <c r="B425" s="82" t="s">
        <v>3561</v>
      </c>
      <c r="C425" s="83">
        <v>898</v>
      </c>
      <c r="D425" s="83"/>
      <c r="E425" s="83"/>
      <c r="F425" s="83"/>
      <c r="G425" s="83">
        <v>898</v>
      </c>
    </row>
    <row r="426" s="73" customFormat="1" ht="17.45" customHeight="1" outlineLevel="2" spans="1:7">
      <c r="A426" s="81">
        <v>2220199</v>
      </c>
      <c r="B426" s="82" t="s">
        <v>3562</v>
      </c>
      <c r="C426" s="83">
        <v>615</v>
      </c>
      <c r="D426" s="83"/>
      <c r="E426" s="83"/>
      <c r="F426" s="83"/>
      <c r="G426" s="83">
        <v>615</v>
      </c>
    </row>
    <row r="427" ht="17.45" customHeight="1" spans="1:7">
      <c r="A427" s="77" t="s">
        <v>3563</v>
      </c>
      <c r="B427" s="80" t="s">
        <v>3564</v>
      </c>
      <c r="C427" s="79">
        <v>6854.910308</v>
      </c>
      <c r="D427" s="79">
        <v>1275.228625</v>
      </c>
      <c r="E427" s="79">
        <v>143.515683</v>
      </c>
      <c r="F427" s="79"/>
      <c r="G427" s="79">
        <v>5436.166</v>
      </c>
    </row>
    <row r="428" ht="17.45" customHeight="1" outlineLevel="1" spans="1:7">
      <c r="A428" s="77">
        <v>22401</v>
      </c>
      <c r="B428" s="80" t="s">
        <v>3565</v>
      </c>
      <c r="C428" s="79">
        <v>2804.020308</v>
      </c>
      <c r="D428" s="79">
        <v>1275.228625</v>
      </c>
      <c r="E428" s="79">
        <v>143.515683</v>
      </c>
      <c r="F428" s="79"/>
      <c r="G428" s="79">
        <v>1385.276</v>
      </c>
    </row>
    <row r="429" s="73" customFormat="1" ht="17.45" customHeight="1" outlineLevel="2" spans="1:7">
      <c r="A429" s="81">
        <v>2240101</v>
      </c>
      <c r="B429" s="82" t="s">
        <v>3193</v>
      </c>
      <c r="C429" s="83">
        <v>1777.194308</v>
      </c>
      <c r="D429" s="83">
        <v>1275.228625</v>
      </c>
      <c r="E429" s="83">
        <v>143.515683</v>
      </c>
      <c r="F429" s="83"/>
      <c r="G429" s="83">
        <v>358.45</v>
      </c>
    </row>
    <row r="430" s="73" customFormat="1" ht="17.45" customHeight="1" outlineLevel="2" spans="1:7">
      <c r="A430" s="81">
        <v>2240104</v>
      </c>
      <c r="B430" s="82" t="s">
        <v>3566</v>
      </c>
      <c r="C430" s="83">
        <v>35</v>
      </c>
      <c r="D430" s="83"/>
      <c r="E430" s="83"/>
      <c r="F430" s="83"/>
      <c r="G430" s="83">
        <v>35</v>
      </c>
    </row>
    <row r="431" s="73" customFormat="1" ht="17.45" customHeight="1" outlineLevel="2" spans="1:7">
      <c r="A431" s="81">
        <v>2240106</v>
      </c>
      <c r="B431" s="82" t="s">
        <v>3567</v>
      </c>
      <c r="C431" s="83">
        <v>232.85</v>
      </c>
      <c r="D431" s="83"/>
      <c r="E431" s="83"/>
      <c r="F431" s="83"/>
      <c r="G431" s="83">
        <v>232.85</v>
      </c>
    </row>
    <row r="432" s="73" customFormat="1" ht="17.45" customHeight="1" outlineLevel="2" spans="1:7">
      <c r="A432" s="81">
        <v>2240108</v>
      </c>
      <c r="B432" s="82" t="s">
        <v>3568</v>
      </c>
      <c r="C432" s="83">
        <v>400</v>
      </c>
      <c r="D432" s="83"/>
      <c r="E432" s="83"/>
      <c r="F432" s="83"/>
      <c r="G432" s="83">
        <v>400</v>
      </c>
    </row>
    <row r="433" s="73" customFormat="1" ht="17.45" customHeight="1" outlineLevel="2" spans="1:7">
      <c r="A433" s="81">
        <v>2240109</v>
      </c>
      <c r="B433" s="82" t="s">
        <v>3569</v>
      </c>
      <c r="C433" s="83">
        <v>30</v>
      </c>
      <c r="D433" s="83"/>
      <c r="E433" s="83"/>
      <c r="F433" s="83"/>
      <c r="G433" s="83">
        <v>30</v>
      </c>
    </row>
    <row r="434" s="73" customFormat="1" ht="17.45" customHeight="1" outlineLevel="2" spans="1:7">
      <c r="A434" s="81">
        <v>2240199</v>
      </c>
      <c r="B434" s="82" t="s">
        <v>3570</v>
      </c>
      <c r="C434" s="83">
        <v>328.976</v>
      </c>
      <c r="D434" s="83"/>
      <c r="E434" s="83"/>
      <c r="F434" s="83"/>
      <c r="G434" s="83">
        <v>328.976</v>
      </c>
    </row>
    <row r="435" ht="17.45" customHeight="1" outlineLevel="1" spans="1:7">
      <c r="A435" s="77">
        <v>22402</v>
      </c>
      <c r="B435" s="80" t="s">
        <v>3571</v>
      </c>
      <c r="C435" s="79">
        <v>1871.89</v>
      </c>
      <c r="D435" s="79"/>
      <c r="E435" s="79"/>
      <c r="F435" s="79"/>
      <c r="G435" s="79">
        <v>1871.89</v>
      </c>
    </row>
    <row r="436" s="73" customFormat="1" ht="17.45" customHeight="1" outlineLevel="2" spans="1:7">
      <c r="A436" s="81">
        <v>2240299</v>
      </c>
      <c r="B436" s="82" t="s">
        <v>3572</v>
      </c>
      <c r="C436" s="83">
        <v>1871.89</v>
      </c>
      <c r="D436" s="83"/>
      <c r="E436" s="83"/>
      <c r="F436" s="83"/>
      <c r="G436" s="83">
        <v>1871.89</v>
      </c>
    </row>
    <row r="437" ht="17.45" customHeight="1" outlineLevel="1" spans="1:7">
      <c r="A437" s="77">
        <v>22405</v>
      </c>
      <c r="B437" s="80" t="s">
        <v>3573</v>
      </c>
      <c r="C437" s="79">
        <v>10</v>
      </c>
      <c r="D437" s="79"/>
      <c r="E437" s="79"/>
      <c r="F437" s="79"/>
      <c r="G437" s="79">
        <v>10</v>
      </c>
    </row>
    <row r="438" s="73" customFormat="1" ht="17.45" customHeight="1" outlineLevel="2" spans="1:7">
      <c r="A438" s="81">
        <v>2240501</v>
      </c>
      <c r="B438" s="82" t="s">
        <v>3193</v>
      </c>
      <c r="C438" s="83">
        <v>5</v>
      </c>
      <c r="D438" s="83"/>
      <c r="E438" s="83"/>
      <c r="F438" s="83"/>
      <c r="G438" s="83">
        <v>5</v>
      </c>
    </row>
    <row r="439" s="73" customFormat="1" ht="17.45" customHeight="1" outlineLevel="2" spans="1:7">
      <c r="A439" s="81">
        <v>2240599</v>
      </c>
      <c r="B439" s="82" t="s">
        <v>3574</v>
      </c>
      <c r="C439" s="83">
        <v>5</v>
      </c>
      <c r="D439" s="83"/>
      <c r="E439" s="83"/>
      <c r="F439" s="83"/>
      <c r="G439" s="83">
        <v>5</v>
      </c>
    </row>
    <row r="440" ht="17.45" customHeight="1" outlineLevel="1" spans="1:7">
      <c r="A440" s="77">
        <v>22406</v>
      </c>
      <c r="B440" s="80" t="s">
        <v>3575</v>
      </c>
      <c r="C440" s="79">
        <v>1819</v>
      </c>
      <c r="D440" s="79"/>
      <c r="E440" s="79"/>
      <c r="F440" s="79"/>
      <c r="G440" s="79">
        <v>1819</v>
      </c>
    </row>
    <row r="441" s="73" customFormat="1" ht="17.45" customHeight="1" outlineLevel="2" spans="1:7">
      <c r="A441" s="81">
        <v>2240601</v>
      </c>
      <c r="B441" s="82" t="s">
        <v>3576</v>
      </c>
      <c r="C441" s="83">
        <v>1649</v>
      </c>
      <c r="D441" s="83"/>
      <c r="E441" s="83"/>
      <c r="F441" s="83"/>
      <c r="G441" s="83">
        <v>1649</v>
      </c>
    </row>
    <row r="442" s="73" customFormat="1" ht="17.45" customHeight="1" outlineLevel="2" spans="1:7">
      <c r="A442" s="81">
        <v>2240602</v>
      </c>
      <c r="B442" s="82" t="s">
        <v>3577</v>
      </c>
      <c r="C442" s="83">
        <v>50</v>
      </c>
      <c r="D442" s="83"/>
      <c r="E442" s="83"/>
      <c r="F442" s="83"/>
      <c r="G442" s="83">
        <v>50</v>
      </c>
    </row>
    <row r="443" s="73" customFormat="1" ht="17.45" customHeight="1" outlineLevel="2" spans="1:7">
      <c r="A443" s="81">
        <v>2240699</v>
      </c>
      <c r="B443" s="82" t="s">
        <v>3578</v>
      </c>
      <c r="C443" s="83">
        <v>120</v>
      </c>
      <c r="D443" s="83"/>
      <c r="E443" s="83"/>
      <c r="F443" s="83"/>
      <c r="G443" s="83">
        <v>120</v>
      </c>
    </row>
    <row r="444" ht="17.45" customHeight="1" outlineLevel="1" spans="1:7">
      <c r="A444" s="77">
        <v>22407</v>
      </c>
      <c r="B444" s="80" t="s">
        <v>3579</v>
      </c>
      <c r="C444" s="79">
        <v>300</v>
      </c>
      <c r="D444" s="79"/>
      <c r="E444" s="79"/>
      <c r="F444" s="79"/>
      <c r="G444" s="79">
        <v>300</v>
      </c>
    </row>
    <row r="445" s="73" customFormat="1" ht="17.45" customHeight="1" outlineLevel="2" spans="1:7">
      <c r="A445" s="81">
        <v>2240703</v>
      </c>
      <c r="B445" s="82" t="s">
        <v>3580</v>
      </c>
      <c r="C445" s="83">
        <v>300</v>
      </c>
      <c r="D445" s="83"/>
      <c r="E445" s="83"/>
      <c r="F445" s="83"/>
      <c r="G445" s="83">
        <v>300</v>
      </c>
    </row>
    <row r="446" ht="17.45" customHeight="1" outlineLevel="1" spans="1:7">
      <c r="A446" s="77">
        <v>22499</v>
      </c>
      <c r="B446" s="80" t="s">
        <v>3581</v>
      </c>
      <c r="C446" s="79">
        <v>50</v>
      </c>
      <c r="D446" s="79"/>
      <c r="E446" s="79"/>
      <c r="F446" s="79"/>
      <c r="G446" s="79">
        <v>50</v>
      </c>
    </row>
    <row r="447" s="73" customFormat="1" ht="17.45" customHeight="1" outlineLevel="2" spans="1:7">
      <c r="A447" s="81">
        <v>2249999</v>
      </c>
      <c r="B447" s="82" t="s">
        <v>3582</v>
      </c>
      <c r="C447" s="83">
        <v>50</v>
      </c>
      <c r="D447" s="83"/>
      <c r="E447" s="83"/>
      <c r="F447" s="83"/>
      <c r="G447" s="83">
        <v>50</v>
      </c>
    </row>
    <row r="448" ht="17.45" customHeight="1" spans="1:7">
      <c r="A448" s="77" t="s">
        <v>3583</v>
      </c>
      <c r="B448" s="80" t="s">
        <v>2747</v>
      </c>
      <c r="C448" s="79">
        <v>3000</v>
      </c>
      <c r="D448" s="79"/>
      <c r="E448" s="79"/>
      <c r="F448" s="79"/>
      <c r="G448" s="79">
        <v>3000</v>
      </c>
    </row>
    <row r="449" ht="17.45" customHeight="1" spans="1:7">
      <c r="A449" s="77" t="s">
        <v>3584</v>
      </c>
      <c r="B449" s="80" t="s">
        <v>3585</v>
      </c>
      <c r="C449" s="79">
        <v>23070</v>
      </c>
      <c r="D449" s="79"/>
      <c r="E449" s="79"/>
      <c r="F449" s="79"/>
      <c r="G449" s="79">
        <v>23070</v>
      </c>
    </row>
    <row r="450" ht="17.45" customHeight="1" outlineLevel="1" spans="1:7">
      <c r="A450" s="77">
        <v>22902</v>
      </c>
      <c r="B450" s="80" t="s">
        <v>3586</v>
      </c>
      <c r="C450" s="79">
        <v>10000</v>
      </c>
      <c r="D450" s="79"/>
      <c r="E450" s="79"/>
      <c r="F450" s="79"/>
      <c r="G450" s="79">
        <v>10000</v>
      </c>
    </row>
    <row r="451" s="73" customFormat="1" ht="17.45" customHeight="1" outlineLevel="2" spans="1:7">
      <c r="A451" s="81">
        <v>2290201</v>
      </c>
      <c r="B451" s="82" t="s">
        <v>3587</v>
      </c>
      <c r="C451" s="83">
        <v>10000</v>
      </c>
      <c r="D451" s="83"/>
      <c r="E451" s="83"/>
      <c r="F451" s="83"/>
      <c r="G451" s="83">
        <v>10000</v>
      </c>
    </row>
    <row r="452" ht="17.45" customHeight="1" outlineLevel="1" spans="1:7">
      <c r="A452" s="77">
        <v>22999</v>
      </c>
      <c r="B452" s="80" t="s">
        <v>3537</v>
      </c>
      <c r="C452" s="79">
        <v>13070</v>
      </c>
      <c r="D452" s="79"/>
      <c r="E452" s="79"/>
      <c r="F452" s="79"/>
      <c r="G452" s="79">
        <v>13070</v>
      </c>
    </row>
    <row r="453" s="73" customFormat="1" ht="17.45" customHeight="1" outlineLevel="2" spans="1:7">
      <c r="A453" s="81">
        <v>2299999</v>
      </c>
      <c r="B453" s="82" t="s">
        <v>3538</v>
      </c>
      <c r="C453" s="83">
        <v>13070</v>
      </c>
      <c r="D453" s="83"/>
      <c r="E453" s="83"/>
      <c r="F453" s="83"/>
      <c r="G453" s="83">
        <v>13070</v>
      </c>
    </row>
    <row r="454" ht="17.45" customHeight="1" spans="1:7">
      <c r="A454" s="77" t="s">
        <v>3588</v>
      </c>
      <c r="B454" s="80" t="s">
        <v>3589</v>
      </c>
      <c r="C454" s="79">
        <v>17221</v>
      </c>
      <c r="D454" s="79"/>
      <c r="E454" s="79"/>
      <c r="F454" s="79"/>
      <c r="G454" s="79">
        <v>17221</v>
      </c>
    </row>
    <row r="455" ht="17.45" customHeight="1" outlineLevel="1" spans="1:7">
      <c r="A455" s="77">
        <v>23203</v>
      </c>
      <c r="B455" s="80" t="s">
        <v>3590</v>
      </c>
      <c r="C455" s="79">
        <v>17221</v>
      </c>
      <c r="D455" s="79"/>
      <c r="E455" s="79"/>
      <c r="F455" s="79"/>
      <c r="G455" s="79">
        <v>17221</v>
      </c>
    </row>
    <row r="456" s="73" customFormat="1" ht="17.45" customHeight="1" outlineLevel="2" spans="1:7">
      <c r="A456" s="81">
        <v>2320301</v>
      </c>
      <c r="B456" s="82" t="s">
        <v>3591</v>
      </c>
      <c r="C456" s="83">
        <v>15931</v>
      </c>
      <c r="D456" s="83"/>
      <c r="E456" s="83"/>
      <c r="F456" s="83"/>
      <c r="G456" s="83">
        <v>15931</v>
      </c>
    </row>
    <row r="457" s="73" customFormat="1" ht="17.45" customHeight="1" outlineLevel="2" spans="1:7">
      <c r="A457" s="81">
        <v>2320302</v>
      </c>
      <c r="B457" s="82" t="s">
        <v>3592</v>
      </c>
      <c r="C457" s="83">
        <v>30</v>
      </c>
      <c r="D457" s="83"/>
      <c r="E457" s="83"/>
      <c r="F457" s="83"/>
      <c r="G457" s="83">
        <v>30</v>
      </c>
    </row>
    <row r="458" s="73" customFormat="1" ht="17.45" customHeight="1" outlineLevel="2" spans="1:7">
      <c r="A458" s="81">
        <v>2320303</v>
      </c>
      <c r="B458" s="82" t="s">
        <v>3593</v>
      </c>
      <c r="C458" s="83">
        <v>1260</v>
      </c>
      <c r="D458" s="83"/>
      <c r="E458" s="83"/>
      <c r="F458" s="83"/>
      <c r="G458" s="83">
        <v>1260</v>
      </c>
    </row>
    <row r="459" ht="17.45" customHeight="1" spans="1:7">
      <c r="A459" s="77" t="s">
        <v>3594</v>
      </c>
      <c r="B459" s="80" t="s">
        <v>3595</v>
      </c>
      <c r="C459" s="79">
        <v>100</v>
      </c>
      <c r="D459" s="79"/>
      <c r="E459" s="79"/>
      <c r="F459" s="79"/>
      <c r="G459" s="79">
        <v>100</v>
      </c>
    </row>
    <row r="460" ht="17.45" customHeight="1" outlineLevel="1" spans="1:7">
      <c r="A460" s="77">
        <v>23303</v>
      </c>
      <c r="B460" s="80" t="s">
        <v>3596</v>
      </c>
      <c r="C460" s="79">
        <v>100</v>
      </c>
      <c r="D460" s="79"/>
      <c r="E460" s="79"/>
      <c r="F460" s="79"/>
      <c r="G460" s="79">
        <v>100</v>
      </c>
    </row>
    <row r="461" s="73" customFormat="1" ht="17.45" customHeight="1" outlineLevel="2" spans="1:7">
      <c r="A461" s="81">
        <v>2330300</v>
      </c>
      <c r="B461" s="82" t="s">
        <v>3597</v>
      </c>
      <c r="C461" s="83">
        <v>100</v>
      </c>
      <c r="D461" s="83"/>
      <c r="E461" s="83"/>
      <c r="F461" s="83"/>
      <c r="G461" s="83">
        <v>100</v>
      </c>
    </row>
  </sheetData>
  <mergeCells count="7">
    <mergeCell ref="A2:G2"/>
    <mergeCell ref="E4:F4"/>
    <mergeCell ref="A4:A5"/>
    <mergeCell ref="B4:B5"/>
    <mergeCell ref="C4:C5"/>
    <mergeCell ref="D4:D5"/>
    <mergeCell ref="G4:G5"/>
  </mergeCells>
  <printOptions horizontalCentered="1"/>
  <pageMargins left="0.786805555555556" right="0.511805555555556" top="0.747916666666667" bottom="0.747916666666667" header="0.313888888888889" footer="0.313888888888889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304"/>
  <sheetViews>
    <sheetView workbookViewId="0">
      <pane xSplit="2" ySplit="4" topLeftCell="C181" activePane="bottomRight" state="frozen"/>
      <selection/>
      <selection pane="topRight"/>
      <selection pane="bottomLeft"/>
      <selection pane="bottomRight" activeCell="P181" sqref="P181"/>
    </sheetView>
  </sheetViews>
  <sheetFormatPr defaultColWidth="9" defaultRowHeight="14.25"/>
  <cols>
    <col min="1" max="1" width="6.625" customWidth="1"/>
    <col min="2" max="2" width="19.625" customWidth="1"/>
    <col min="3" max="4" width="8.125" customWidth="1"/>
    <col min="5" max="5" width="8.625" customWidth="1"/>
    <col min="6" max="7" width="7.625" customWidth="1"/>
    <col min="8" max="12" width="8.125" customWidth="1"/>
    <col min="13" max="13" width="7.625" customWidth="1"/>
    <col min="14" max="14" width="8.375" customWidth="1"/>
    <col min="15" max="15" width="7.375" customWidth="1"/>
  </cols>
  <sheetData>
    <row r="1" s="1" customFormat="1" ht="20.1" customHeight="1" spans="1:1">
      <c r="A1" s="1" t="s">
        <v>33</v>
      </c>
    </row>
    <row r="2" s="2" customFormat="1" ht="30" customHeight="1" spans="1:1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3" customFormat="1" ht="20.1" customHeight="1" spans="15:15">
      <c r="O3" s="24" t="s">
        <v>41</v>
      </c>
    </row>
    <row r="4" s="4" customFormat="1" ht="45" customHeight="1" spans="1:15">
      <c r="A4" s="14" t="s">
        <v>1193</v>
      </c>
      <c r="B4" s="13" t="s">
        <v>3180</v>
      </c>
      <c r="C4" s="13" t="s">
        <v>1112</v>
      </c>
      <c r="D4" s="52" t="s">
        <v>3598</v>
      </c>
      <c r="E4" s="52" t="s">
        <v>3599</v>
      </c>
      <c r="F4" s="52" t="s">
        <v>3600</v>
      </c>
      <c r="G4" s="52" t="s">
        <v>3601</v>
      </c>
      <c r="H4" s="52" t="s">
        <v>3602</v>
      </c>
      <c r="I4" s="52" t="s">
        <v>3603</v>
      </c>
      <c r="J4" s="52" t="s">
        <v>3604</v>
      </c>
      <c r="K4" s="52" t="s">
        <v>3605</v>
      </c>
      <c r="L4" s="52" t="s">
        <v>3606</v>
      </c>
      <c r="M4" s="52" t="s">
        <v>3607</v>
      </c>
      <c r="N4" s="52" t="s">
        <v>3608</v>
      </c>
      <c r="O4" s="52" t="s">
        <v>3609</v>
      </c>
    </row>
    <row r="5" s="48" customFormat="1" ht="20.1" customHeight="1" spans="1:15">
      <c r="A5" s="53"/>
      <c r="B5" s="15" t="s">
        <v>1195</v>
      </c>
      <c r="C5" s="65">
        <f t="shared" ref="C5:O5" si="0">SUM(C6,C31,C48,C84,C106,C113,C123,C185,C189,C290,C302,C303,C304)</f>
        <v>762617.335095</v>
      </c>
      <c r="D5" s="65">
        <f t="shared" si="0"/>
        <v>87103.463365</v>
      </c>
      <c r="E5" s="65">
        <f t="shared" si="0"/>
        <v>209966.188154</v>
      </c>
      <c r="F5" s="65">
        <f t="shared" si="0"/>
        <v>35227.2288</v>
      </c>
      <c r="G5" s="65">
        <f t="shared" si="0"/>
        <v>2222.915</v>
      </c>
      <c r="H5" s="65">
        <f t="shared" si="0"/>
        <v>171236.753201</v>
      </c>
      <c r="I5" s="65">
        <f t="shared" si="0"/>
        <v>4512.285977</v>
      </c>
      <c r="J5" s="65">
        <f t="shared" si="0"/>
        <v>114044.7</v>
      </c>
      <c r="K5" s="65">
        <f t="shared" si="0"/>
        <v>20941.077806</v>
      </c>
      <c r="L5" s="65">
        <f t="shared" si="0"/>
        <v>12457</v>
      </c>
      <c r="M5" s="65">
        <f t="shared" si="0"/>
        <v>17321</v>
      </c>
      <c r="N5" s="65">
        <f t="shared" si="0"/>
        <v>2315</v>
      </c>
      <c r="O5" s="65">
        <f t="shared" si="0"/>
        <v>85269.722792</v>
      </c>
    </row>
    <row r="6" s="48" customFormat="1" ht="20.1" customHeight="1" spans="1:15">
      <c r="A6" s="55">
        <v>14</v>
      </c>
      <c r="B6" s="15" t="s">
        <v>1211</v>
      </c>
      <c r="C6" s="60">
        <f>SUM(C7:C30)</f>
        <v>60072.677633</v>
      </c>
      <c r="D6" s="60">
        <f t="shared" ref="D6:O6" si="1">SUM(D7:D30)</f>
        <v>34439.140885</v>
      </c>
      <c r="E6" s="60">
        <f t="shared" si="1"/>
        <v>10994.798155</v>
      </c>
      <c r="F6" s="60">
        <f t="shared" si="1"/>
        <v>248.3</v>
      </c>
      <c r="G6" s="60">
        <f t="shared" si="1"/>
        <v>151.58</v>
      </c>
      <c r="H6" s="60">
        <f t="shared" si="1"/>
        <v>2779.739929</v>
      </c>
      <c r="I6" s="60">
        <f t="shared" si="1"/>
        <v>5</v>
      </c>
      <c r="J6" s="60">
        <f t="shared" si="1"/>
        <v>0</v>
      </c>
      <c r="K6" s="60">
        <f t="shared" si="1"/>
        <v>3044.668664</v>
      </c>
      <c r="L6" s="60">
        <f t="shared" si="1"/>
        <v>0</v>
      </c>
      <c r="M6" s="60">
        <f t="shared" si="1"/>
        <v>0</v>
      </c>
      <c r="N6" s="60">
        <f t="shared" si="1"/>
        <v>2279</v>
      </c>
      <c r="O6" s="60">
        <f t="shared" si="1"/>
        <v>6130.45</v>
      </c>
    </row>
    <row r="7" ht="15" customHeight="1" outlineLevel="1" spans="1:15">
      <c r="A7" s="66" t="s">
        <v>1212</v>
      </c>
      <c r="B7" s="20" t="s">
        <v>1213</v>
      </c>
      <c r="C7" s="67">
        <v>1809.686047</v>
      </c>
      <c r="D7" s="67">
        <v>1276.840233</v>
      </c>
      <c r="E7" s="67">
        <v>408.900164</v>
      </c>
      <c r="F7" s="67">
        <v>5.2</v>
      </c>
      <c r="G7" s="67">
        <v>5</v>
      </c>
      <c r="H7" s="67"/>
      <c r="I7" s="67"/>
      <c r="J7" s="67"/>
      <c r="K7" s="67">
        <v>113.74565</v>
      </c>
      <c r="L7" s="67"/>
      <c r="M7" s="67"/>
      <c r="N7" s="67"/>
      <c r="O7" s="67"/>
    </row>
    <row r="8" ht="15" customHeight="1" outlineLevel="1" spans="1:15">
      <c r="A8" s="66" t="s">
        <v>1214</v>
      </c>
      <c r="B8" s="20" t="s">
        <v>1215</v>
      </c>
      <c r="C8" s="67">
        <v>249.736954</v>
      </c>
      <c r="D8" s="67">
        <v>185.76069</v>
      </c>
      <c r="E8" s="67">
        <v>63.386264</v>
      </c>
      <c r="F8" s="67">
        <v>0.59</v>
      </c>
      <c r="G8" s="67"/>
      <c r="H8" s="67"/>
      <c r="I8" s="67"/>
      <c r="J8" s="67"/>
      <c r="K8" s="67"/>
      <c r="L8" s="67"/>
      <c r="M8" s="67"/>
      <c r="N8" s="67"/>
      <c r="O8" s="67"/>
    </row>
    <row r="9" ht="15" customHeight="1" outlineLevel="1" spans="1:15">
      <c r="A9" s="66" t="s">
        <v>1216</v>
      </c>
      <c r="B9" s="20" t="s">
        <v>1217</v>
      </c>
      <c r="C9" s="67">
        <v>656.205963</v>
      </c>
      <c r="D9" s="67">
        <v>340.768536</v>
      </c>
      <c r="E9" s="67">
        <v>70.607114</v>
      </c>
      <c r="F9" s="67">
        <v>3</v>
      </c>
      <c r="G9" s="67"/>
      <c r="H9" s="67"/>
      <c r="I9" s="67"/>
      <c r="J9" s="67"/>
      <c r="K9" s="67">
        <v>11.830313</v>
      </c>
      <c r="L9" s="67"/>
      <c r="M9" s="67"/>
      <c r="N9" s="67"/>
      <c r="O9" s="67">
        <v>230</v>
      </c>
    </row>
    <row r="10" ht="15" customHeight="1" outlineLevel="1" spans="1:15">
      <c r="A10" s="66" t="s">
        <v>1218</v>
      </c>
      <c r="B10" s="20" t="s">
        <v>1219</v>
      </c>
      <c r="C10" s="67">
        <v>2046.296758</v>
      </c>
      <c r="D10" s="67">
        <v>1547.556211</v>
      </c>
      <c r="E10" s="67">
        <v>337.766742</v>
      </c>
      <c r="F10" s="67">
        <v>7.51</v>
      </c>
      <c r="G10" s="67"/>
      <c r="H10" s="67"/>
      <c r="I10" s="67"/>
      <c r="J10" s="67"/>
      <c r="K10" s="67">
        <v>153.463805</v>
      </c>
      <c r="L10" s="67"/>
      <c r="M10" s="67"/>
      <c r="N10" s="67"/>
      <c r="O10" s="67"/>
    </row>
    <row r="11" ht="15" customHeight="1" outlineLevel="1" spans="1:15">
      <c r="A11" s="66" t="s">
        <v>1220</v>
      </c>
      <c r="B11" s="20" t="s">
        <v>1221</v>
      </c>
      <c r="C11" s="67">
        <v>1291.945591</v>
      </c>
      <c r="D11" s="67">
        <v>676.680295</v>
      </c>
      <c r="E11" s="67">
        <v>579.362356</v>
      </c>
      <c r="F11" s="67">
        <v>3</v>
      </c>
      <c r="G11" s="67">
        <v>3</v>
      </c>
      <c r="H11" s="67"/>
      <c r="I11" s="67"/>
      <c r="J11" s="67"/>
      <c r="K11" s="67">
        <v>29.90294</v>
      </c>
      <c r="L11" s="67"/>
      <c r="M11" s="67"/>
      <c r="N11" s="67"/>
      <c r="O11" s="67"/>
    </row>
    <row r="12" ht="15" customHeight="1" outlineLevel="1" spans="1:15">
      <c r="A12" s="66" t="s">
        <v>1222</v>
      </c>
      <c r="B12" s="20" t="s">
        <v>1223</v>
      </c>
      <c r="C12" s="67">
        <v>587.144749</v>
      </c>
      <c r="D12" s="67">
        <v>216.816366</v>
      </c>
      <c r="E12" s="67">
        <v>339.095198</v>
      </c>
      <c r="F12" s="67"/>
      <c r="G12" s="67"/>
      <c r="H12" s="67"/>
      <c r="I12" s="67"/>
      <c r="J12" s="67"/>
      <c r="K12" s="67">
        <v>31.233185</v>
      </c>
      <c r="L12" s="67"/>
      <c r="M12" s="67"/>
      <c r="N12" s="67"/>
      <c r="O12" s="67"/>
    </row>
    <row r="13" ht="15" customHeight="1" outlineLevel="1" spans="1:15">
      <c r="A13" s="66" t="s">
        <v>1224</v>
      </c>
      <c r="B13" s="20" t="s">
        <v>1225</v>
      </c>
      <c r="C13" s="67">
        <v>184.682091</v>
      </c>
      <c r="D13" s="67">
        <v>88.649815</v>
      </c>
      <c r="E13" s="67">
        <v>95.032276</v>
      </c>
      <c r="F13" s="67">
        <v>1</v>
      </c>
      <c r="G13" s="67"/>
      <c r="H13" s="67"/>
      <c r="I13" s="67"/>
      <c r="J13" s="67"/>
      <c r="K13" s="67"/>
      <c r="L13" s="67"/>
      <c r="M13" s="67"/>
      <c r="N13" s="67"/>
      <c r="O13" s="67"/>
    </row>
    <row r="14" ht="15" customHeight="1" outlineLevel="1" spans="1:15">
      <c r="A14" s="66" t="s">
        <v>1226</v>
      </c>
      <c r="B14" s="20" t="s">
        <v>1227</v>
      </c>
      <c r="C14" s="67">
        <v>296.131304</v>
      </c>
      <c r="D14" s="67">
        <v>127.402118</v>
      </c>
      <c r="E14" s="67">
        <v>22.729186</v>
      </c>
      <c r="F14" s="67"/>
      <c r="G14" s="67"/>
      <c r="H14" s="67"/>
      <c r="I14" s="67"/>
      <c r="J14" s="67"/>
      <c r="K14" s="67"/>
      <c r="L14" s="67"/>
      <c r="M14" s="67"/>
      <c r="N14" s="67"/>
      <c r="O14" s="67">
        <v>146</v>
      </c>
    </row>
    <row r="15" ht="15" customHeight="1" outlineLevel="1" spans="1:15">
      <c r="A15" s="66" t="s">
        <v>1228</v>
      </c>
      <c r="B15" s="20" t="s">
        <v>1229</v>
      </c>
      <c r="C15" s="67">
        <v>1884.398132</v>
      </c>
      <c r="D15" s="67">
        <v>1090.385637</v>
      </c>
      <c r="E15" s="67">
        <v>625.66071</v>
      </c>
      <c r="F15" s="67"/>
      <c r="G15" s="67"/>
      <c r="H15" s="67"/>
      <c r="I15" s="67"/>
      <c r="J15" s="67"/>
      <c r="K15" s="67">
        <v>168.351785</v>
      </c>
      <c r="L15" s="67"/>
      <c r="M15" s="67"/>
      <c r="N15" s="67"/>
      <c r="O15" s="67"/>
    </row>
    <row r="16" ht="15" customHeight="1" outlineLevel="1" spans="1:15">
      <c r="A16" s="66" t="s">
        <v>1230</v>
      </c>
      <c r="B16" s="20" t="s">
        <v>1231</v>
      </c>
      <c r="C16" s="67">
        <v>1541.553502</v>
      </c>
      <c r="D16" s="67">
        <v>819.196896</v>
      </c>
      <c r="E16" s="67">
        <v>498.295308</v>
      </c>
      <c r="F16" s="67">
        <v>10</v>
      </c>
      <c r="G16" s="67"/>
      <c r="H16" s="67"/>
      <c r="I16" s="67"/>
      <c r="J16" s="67"/>
      <c r="K16" s="67">
        <v>214.061298</v>
      </c>
      <c r="L16" s="67"/>
      <c r="M16" s="67"/>
      <c r="N16" s="67"/>
      <c r="O16" s="67"/>
    </row>
    <row r="17" ht="15" customHeight="1" outlineLevel="1" spans="1:15">
      <c r="A17" s="66" t="s">
        <v>1232</v>
      </c>
      <c r="B17" s="20" t="s">
        <v>1233</v>
      </c>
      <c r="C17" s="67">
        <v>2332.675306</v>
      </c>
      <c r="D17" s="67">
        <v>1622.244827</v>
      </c>
      <c r="E17" s="67">
        <v>510.239444</v>
      </c>
      <c r="F17" s="67"/>
      <c r="G17" s="67"/>
      <c r="H17" s="67"/>
      <c r="I17" s="67"/>
      <c r="J17" s="67"/>
      <c r="K17" s="67">
        <v>160.191035</v>
      </c>
      <c r="L17" s="67"/>
      <c r="M17" s="67"/>
      <c r="N17" s="67"/>
      <c r="O17" s="67">
        <v>40</v>
      </c>
    </row>
    <row r="18" ht="15" customHeight="1" outlineLevel="1" spans="1:15">
      <c r="A18" s="66" t="s">
        <v>1234</v>
      </c>
      <c r="B18" s="20" t="s">
        <v>1235</v>
      </c>
      <c r="C18" s="67">
        <v>2096.16687</v>
      </c>
      <c r="D18" s="67"/>
      <c r="E18" s="67"/>
      <c r="F18" s="67"/>
      <c r="G18" s="67"/>
      <c r="H18" s="67">
        <v>2096.16687</v>
      </c>
      <c r="I18" s="67"/>
      <c r="J18" s="67"/>
      <c r="K18" s="67"/>
      <c r="L18" s="67"/>
      <c r="M18" s="67"/>
      <c r="N18" s="67"/>
      <c r="O18" s="67"/>
    </row>
    <row r="19" ht="15" customHeight="1" outlineLevel="1" spans="1:15">
      <c r="A19" s="66" t="s">
        <v>1236</v>
      </c>
      <c r="B19" s="20" t="s">
        <v>1237</v>
      </c>
      <c r="C19" s="67">
        <v>308.309606</v>
      </c>
      <c r="D19" s="67">
        <v>235.03286</v>
      </c>
      <c r="E19" s="67">
        <v>66.112406</v>
      </c>
      <c r="F19" s="67"/>
      <c r="G19" s="67"/>
      <c r="H19" s="67"/>
      <c r="I19" s="67"/>
      <c r="J19" s="67"/>
      <c r="K19" s="67">
        <v>7.16434</v>
      </c>
      <c r="L19" s="67"/>
      <c r="M19" s="67"/>
      <c r="N19" s="67"/>
      <c r="O19" s="67"/>
    </row>
    <row r="20" ht="15" customHeight="1" outlineLevel="1" spans="1:15">
      <c r="A20" s="66" t="s">
        <v>1238</v>
      </c>
      <c r="B20" s="20" t="s">
        <v>1239</v>
      </c>
      <c r="C20" s="67">
        <v>828.952601</v>
      </c>
      <c r="D20" s="67">
        <v>574.349366</v>
      </c>
      <c r="E20" s="67">
        <v>214.95302</v>
      </c>
      <c r="F20" s="67"/>
      <c r="G20" s="67"/>
      <c r="H20" s="67"/>
      <c r="I20" s="67"/>
      <c r="J20" s="67"/>
      <c r="K20" s="67">
        <v>32.650215</v>
      </c>
      <c r="L20" s="67"/>
      <c r="M20" s="67"/>
      <c r="N20" s="67"/>
      <c r="O20" s="67">
        <v>7</v>
      </c>
    </row>
    <row r="21" ht="15" customHeight="1" outlineLevel="1" spans="1:15">
      <c r="A21" s="66" t="s">
        <v>1240</v>
      </c>
      <c r="B21" s="20" t="s">
        <v>1241</v>
      </c>
      <c r="C21" s="67">
        <v>1080.370582</v>
      </c>
      <c r="D21" s="67">
        <v>592.687841</v>
      </c>
      <c r="E21" s="67">
        <v>379.019298</v>
      </c>
      <c r="F21" s="67"/>
      <c r="G21" s="67">
        <v>13.58</v>
      </c>
      <c r="H21" s="67"/>
      <c r="I21" s="67"/>
      <c r="J21" s="67"/>
      <c r="K21" s="67">
        <v>95.083443</v>
      </c>
      <c r="L21" s="67"/>
      <c r="M21" s="67"/>
      <c r="N21" s="67"/>
      <c r="O21" s="67"/>
    </row>
    <row r="22" ht="15" customHeight="1" outlineLevel="1" spans="1:15">
      <c r="A22" s="66" t="s">
        <v>1242</v>
      </c>
      <c r="B22" s="20" t="s">
        <v>1243</v>
      </c>
      <c r="C22" s="67">
        <v>3866.236978</v>
      </c>
      <c r="D22" s="67">
        <v>2145.163039</v>
      </c>
      <c r="E22" s="67">
        <v>1048.821224</v>
      </c>
      <c r="F22" s="67">
        <v>100</v>
      </c>
      <c r="G22" s="67">
        <v>130</v>
      </c>
      <c r="H22" s="67"/>
      <c r="I22" s="67"/>
      <c r="J22" s="67"/>
      <c r="K22" s="67">
        <v>288.922715</v>
      </c>
      <c r="L22" s="67"/>
      <c r="M22" s="67"/>
      <c r="N22" s="67"/>
      <c r="O22" s="67">
        <v>153.33</v>
      </c>
    </row>
    <row r="23" ht="15" customHeight="1" outlineLevel="1" spans="1:15">
      <c r="A23" s="66" t="s">
        <v>1244</v>
      </c>
      <c r="B23" s="20" t="s">
        <v>1245</v>
      </c>
      <c r="C23" s="67">
        <v>25077.572214</v>
      </c>
      <c r="D23" s="67">
        <v>13342.031846</v>
      </c>
      <c r="E23" s="67">
        <v>3221.824398</v>
      </c>
      <c r="F23" s="67">
        <v>30</v>
      </c>
      <c r="G23" s="67"/>
      <c r="H23" s="67"/>
      <c r="I23" s="67"/>
      <c r="J23" s="67"/>
      <c r="K23" s="67">
        <v>802.09597</v>
      </c>
      <c r="L23" s="67"/>
      <c r="M23" s="67"/>
      <c r="N23" s="67">
        <v>2279</v>
      </c>
      <c r="O23" s="67">
        <v>5402.62</v>
      </c>
    </row>
    <row r="24" ht="15" customHeight="1" outlineLevel="1" spans="1:15">
      <c r="A24" s="66" t="s">
        <v>1246</v>
      </c>
      <c r="B24" s="20" t="s">
        <v>1247</v>
      </c>
      <c r="C24" s="67">
        <v>2353.321751</v>
      </c>
      <c r="D24" s="67">
        <v>1598.44104</v>
      </c>
      <c r="E24" s="67">
        <v>561.072306</v>
      </c>
      <c r="F24" s="67">
        <v>35</v>
      </c>
      <c r="G24" s="67"/>
      <c r="H24" s="67"/>
      <c r="I24" s="67"/>
      <c r="J24" s="67"/>
      <c r="K24" s="67">
        <v>158.808405</v>
      </c>
      <c r="L24" s="67"/>
      <c r="M24" s="67"/>
      <c r="N24" s="67"/>
      <c r="O24" s="67"/>
    </row>
    <row r="25" ht="15" customHeight="1" outlineLevel="1" spans="1:15">
      <c r="A25" s="66" t="s">
        <v>1248</v>
      </c>
      <c r="B25" s="20" t="s">
        <v>1249</v>
      </c>
      <c r="C25" s="67">
        <v>565.60407</v>
      </c>
      <c r="D25" s="67">
        <v>357.135029</v>
      </c>
      <c r="E25" s="67">
        <v>112.947518</v>
      </c>
      <c r="F25" s="67">
        <v>3</v>
      </c>
      <c r="G25" s="67"/>
      <c r="H25" s="67"/>
      <c r="I25" s="67"/>
      <c r="J25" s="67"/>
      <c r="K25" s="67">
        <v>31.021523</v>
      </c>
      <c r="L25" s="67"/>
      <c r="M25" s="67"/>
      <c r="N25" s="67"/>
      <c r="O25" s="67">
        <v>61.5</v>
      </c>
    </row>
    <row r="26" ht="15" customHeight="1" outlineLevel="1" spans="1:15">
      <c r="A26" s="66" t="s">
        <v>1250</v>
      </c>
      <c r="B26" s="20" t="s">
        <v>1251</v>
      </c>
      <c r="C26" s="67">
        <v>3279.791463</v>
      </c>
      <c r="D26" s="67">
        <v>2399.21925</v>
      </c>
      <c r="E26" s="67">
        <v>822.643623</v>
      </c>
      <c r="F26" s="67">
        <v>10</v>
      </c>
      <c r="G26" s="67"/>
      <c r="H26" s="67"/>
      <c r="I26" s="67"/>
      <c r="J26" s="67"/>
      <c r="K26" s="67">
        <v>47.92859</v>
      </c>
      <c r="L26" s="67"/>
      <c r="M26" s="67"/>
      <c r="N26" s="67"/>
      <c r="O26" s="67"/>
    </row>
    <row r="27" ht="15" customHeight="1" outlineLevel="1" spans="1:15">
      <c r="A27" s="66" t="s">
        <v>1252</v>
      </c>
      <c r="B27" s="20" t="s">
        <v>1253</v>
      </c>
      <c r="C27" s="67">
        <v>435.599406</v>
      </c>
      <c r="D27" s="67">
        <v>268.170776</v>
      </c>
      <c r="E27" s="67">
        <v>162.42863</v>
      </c>
      <c r="F27" s="67">
        <v>5</v>
      </c>
      <c r="G27" s="67"/>
      <c r="H27" s="67"/>
      <c r="I27" s="67"/>
      <c r="J27" s="67"/>
      <c r="K27" s="67"/>
      <c r="L27" s="67"/>
      <c r="M27" s="67"/>
      <c r="N27" s="67"/>
      <c r="O27" s="67"/>
    </row>
    <row r="28" ht="15" customHeight="1" outlineLevel="1" spans="1:15">
      <c r="A28" s="66" t="s">
        <v>1254</v>
      </c>
      <c r="B28" s="20" t="s">
        <v>1255</v>
      </c>
      <c r="C28" s="67">
        <v>6341.466304</v>
      </c>
      <c r="D28" s="67">
        <v>4879.378679</v>
      </c>
      <c r="E28" s="67">
        <v>851.72097</v>
      </c>
      <c r="F28" s="67">
        <v>35</v>
      </c>
      <c r="G28" s="67"/>
      <c r="H28" s="67"/>
      <c r="I28" s="67"/>
      <c r="J28" s="67"/>
      <c r="K28" s="67">
        <v>575.366655</v>
      </c>
      <c r="L28" s="67"/>
      <c r="M28" s="67"/>
      <c r="N28" s="67"/>
      <c r="O28" s="67"/>
    </row>
    <row r="29" ht="15" customHeight="1" outlineLevel="1" spans="1:15">
      <c r="A29" s="66" t="s">
        <v>1256</v>
      </c>
      <c r="B29" s="20" t="s">
        <v>1257</v>
      </c>
      <c r="C29" s="67">
        <v>748.366337</v>
      </c>
      <c r="D29" s="67"/>
      <c r="E29" s="67"/>
      <c r="F29" s="67"/>
      <c r="G29" s="67"/>
      <c r="H29" s="67">
        <v>683.573059</v>
      </c>
      <c r="I29" s="67">
        <v>5</v>
      </c>
      <c r="J29" s="67"/>
      <c r="K29" s="67">
        <v>59.793278</v>
      </c>
      <c r="L29" s="67"/>
      <c r="M29" s="67"/>
      <c r="N29" s="67"/>
      <c r="O29" s="67"/>
    </row>
    <row r="30" ht="15" customHeight="1" outlineLevel="1" spans="1:15">
      <c r="A30" s="66" t="s">
        <v>1258</v>
      </c>
      <c r="B30" s="20" t="s">
        <v>1259</v>
      </c>
      <c r="C30" s="67">
        <v>210.463054</v>
      </c>
      <c r="D30" s="67">
        <v>55.229535</v>
      </c>
      <c r="E30" s="67">
        <v>2.18</v>
      </c>
      <c r="F30" s="67"/>
      <c r="G30" s="67"/>
      <c r="H30" s="67"/>
      <c r="I30" s="67"/>
      <c r="J30" s="67"/>
      <c r="K30" s="67">
        <v>63.053519</v>
      </c>
      <c r="L30" s="67"/>
      <c r="M30" s="67"/>
      <c r="N30" s="67"/>
      <c r="O30" s="67">
        <v>90</v>
      </c>
    </row>
    <row r="31" s="6" customFormat="1" ht="20.1" customHeight="1" spans="1:15">
      <c r="A31" s="68" t="s">
        <v>1260</v>
      </c>
      <c r="B31" s="16" t="s">
        <v>1261</v>
      </c>
      <c r="C31" s="60">
        <f>SUM(C32:C47)</f>
        <v>10807.958745</v>
      </c>
      <c r="D31" s="60">
        <f t="shared" ref="D31:O31" si="2">SUM(D32:D47)</f>
        <v>2629.033415</v>
      </c>
      <c r="E31" s="60">
        <f t="shared" si="2"/>
        <v>600.855114</v>
      </c>
      <c r="F31" s="60">
        <f t="shared" si="2"/>
        <v>27.3938</v>
      </c>
      <c r="G31" s="60">
        <f t="shared" si="2"/>
        <v>0.5</v>
      </c>
      <c r="H31" s="60">
        <f t="shared" si="2"/>
        <v>6610.901685</v>
      </c>
      <c r="I31" s="60">
        <f t="shared" si="2"/>
        <v>20.1632</v>
      </c>
      <c r="J31" s="60">
        <f t="shared" si="2"/>
        <v>0</v>
      </c>
      <c r="K31" s="60">
        <f t="shared" si="2"/>
        <v>724.801531</v>
      </c>
      <c r="L31" s="60">
        <f t="shared" si="2"/>
        <v>0</v>
      </c>
      <c r="M31" s="60">
        <f t="shared" si="2"/>
        <v>0</v>
      </c>
      <c r="N31" s="60">
        <f t="shared" si="2"/>
        <v>36</v>
      </c>
      <c r="O31" s="60">
        <f t="shared" si="2"/>
        <v>158.31</v>
      </c>
    </row>
    <row r="32" ht="15" customHeight="1" outlineLevel="1" spans="1:15">
      <c r="A32" s="66">
        <v>101001</v>
      </c>
      <c r="B32" s="20" t="s">
        <v>1263</v>
      </c>
      <c r="C32" s="67">
        <v>1249.42394</v>
      </c>
      <c r="D32" s="67">
        <v>740.205385</v>
      </c>
      <c r="E32" s="67">
        <v>340.90088</v>
      </c>
      <c r="F32" s="67">
        <v>8.725</v>
      </c>
      <c r="G32" s="67">
        <v>0.5</v>
      </c>
      <c r="H32" s="67"/>
      <c r="I32" s="67"/>
      <c r="J32" s="67"/>
      <c r="K32" s="67">
        <v>159.092675</v>
      </c>
      <c r="L32" s="67"/>
      <c r="M32" s="67"/>
      <c r="N32" s="67"/>
      <c r="O32" s="67"/>
    </row>
    <row r="33" ht="15" customHeight="1" outlineLevel="1" spans="1:15">
      <c r="A33" s="66">
        <v>101002</v>
      </c>
      <c r="B33" s="20" t="s">
        <v>1265</v>
      </c>
      <c r="C33" s="67">
        <v>852.843104</v>
      </c>
      <c r="D33" s="67"/>
      <c r="E33" s="67"/>
      <c r="F33" s="67"/>
      <c r="G33" s="67"/>
      <c r="H33" s="67">
        <v>762.911719</v>
      </c>
      <c r="I33" s="67"/>
      <c r="J33" s="67"/>
      <c r="K33" s="67">
        <v>89.931385</v>
      </c>
      <c r="L33" s="67"/>
      <c r="M33" s="67"/>
      <c r="N33" s="67"/>
      <c r="O33" s="67"/>
    </row>
    <row r="34" ht="15" customHeight="1" outlineLevel="1" spans="1:15">
      <c r="A34" s="66">
        <v>101003</v>
      </c>
      <c r="B34" s="20" t="s">
        <v>1267</v>
      </c>
      <c r="C34" s="67">
        <v>1679.477355</v>
      </c>
      <c r="D34" s="67"/>
      <c r="E34" s="67"/>
      <c r="F34" s="67"/>
      <c r="G34" s="67"/>
      <c r="H34" s="67">
        <v>1678.463355</v>
      </c>
      <c r="I34" s="67"/>
      <c r="J34" s="67"/>
      <c r="K34" s="67">
        <v>1.014</v>
      </c>
      <c r="L34" s="67"/>
      <c r="M34" s="67"/>
      <c r="N34" s="67"/>
      <c r="O34" s="67"/>
    </row>
    <row r="35" ht="15" customHeight="1" outlineLevel="1" spans="1:15">
      <c r="A35" s="66">
        <v>101004</v>
      </c>
      <c r="B35" s="20" t="s">
        <v>1269</v>
      </c>
      <c r="C35" s="67">
        <v>258.327592</v>
      </c>
      <c r="D35" s="67"/>
      <c r="E35" s="67"/>
      <c r="F35" s="67"/>
      <c r="G35" s="67"/>
      <c r="H35" s="67">
        <v>246.004192</v>
      </c>
      <c r="I35" s="67"/>
      <c r="J35" s="67"/>
      <c r="K35" s="67">
        <v>12.3234</v>
      </c>
      <c r="L35" s="67"/>
      <c r="M35" s="67"/>
      <c r="N35" s="67"/>
      <c r="O35" s="67"/>
    </row>
    <row r="36" ht="15" customHeight="1" outlineLevel="1" spans="1:15">
      <c r="A36" s="66">
        <v>101005</v>
      </c>
      <c r="B36" s="20" t="s">
        <v>1271</v>
      </c>
      <c r="C36" s="67">
        <v>421.00855</v>
      </c>
      <c r="D36" s="67"/>
      <c r="E36" s="67"/>
      <c r="F36" s="67"/>
      <c r="G36" s="67"/>
      <c r="H36" s="67">
        <v>412.40855</v>
      </c>
      <c r="I36" s="67">
        <v>8.6</v>
      </c>
      <c r="J36" s="67"/>
      <c r="K36" s="67"/>
      <c r="L36" s="67"/>
      <c r="M36" s="67"/>
      <c r="N36" s="67"/>
      <c r="O36" s="67"/>
    </row>
    <row r="37" ht="15" customHeight="1" outlineLevel="1" spans="1:15">
      <c r="A37" s="66">
        <v>101006</v>
      </c>
      <c r="B37" s="20" t="s">
        <v>1273</v>
      </c>
      <c r="C37" s="67">
        <v>253.130542</v>
      </c>
      <c r="D37" s="67"/>
      <c r="E37" s="67"/>
      <c r="F37" s="67"/>
      <c r="G37" s="67"/>
      <c r="H37" s="67">
        <v>250.130542</v>
      </c>
      <c r="I37" s="67">
        <v>3</v>
      </c>
      <c r="J37" s="67"/>
      <c r="K37" s="67"/>
      <c r="L37" s="67"/>
      <c r="M37" s="67"/>
      <c r="N37" s="67"/>
      <c r="O37" s="67"/>
    </row>
    <row r="38" ht="15" customHeight="1" outlineLevel="1" spans="1:15">
      <c r="A38" s="66">
        <v>101007</v>
      </c>
      <c r="B38" s="20" t="s">
        <v>1275</v>
      </c>
      <c r="C38" s="67">
        <v>61.530838</v>
      </c>
      <c r="D38" s="67"/>
      <c r="E38" s="67"/>
      <c r="F38" s="67"/>
      <c r="G38" s="67"/>
      <c r="H38" s="67">
        <v>60.516838</v>
      </c>
      <c r="I38" s="67"/>
      <c r="J38" s="67"/>
      <c r="K38" s="67">
        <v>1.014</v>
      </c>
      <c r="L38" s="67"/>
      <c r="M38" s="67"/>
      <c r="N38" s="67"/>
      <c r="O38" s="67"/>
    </row>
    <row r="39" ht="15" customHeight="1" outlineLevel="1" spans="1:15">
      <c r="A39" s="66">
        <v>101008</v>
      </c>
      <c r="B39" s="20" t="s">
        <v>1277</v>
      </c>
      <c r="C39" s="67">
        <v>712.510404</v>
      </c>
      <c r="D39" s="67"/>
      <c r="E39" s="67"/>
      <c r="F39" s="67"/>
      <c r="G39" s="67"/>
      <c r="H39" s="67">
        <v>569.164471</v>
      </c>
      <c r="I39" s="67">
        <v>0.6</v>
      </c>
      <c r="J39" s="67"/>
      <c r="K39" s="67">
        <v>142.745933</v>
      </c>
      <c r="L39" s="67"/>
      <c r="M39" s="67"/>
      <c r="N39" s="67"/>
      <c r="O39" s="67"/>
    </row>
    <row r="40" ht="15" customHeight="1" outlineLevel="1" spans="1:15">
      <c r="A40" s="66">
        <v>101010</v>
      </c>
      <c r="B40" s="20" t="s">
        <v>1279</v>
      </c>
      <c r="C40" s="67">
        <v>586.908291</v>
      </c>
      <c r="D40" s="67"/>
      <c r="E40" s="67"/>
      <c r="F40" s="67"/>
      <c r="G40" s="67"/>
      <c r="H40" s="67">
        <v>507.272001</v>
      </c>
      <c r="I40" s="67">
        <v>2.52</v>
      </c>
      <c r="J40" s="67"/>
      <c r="K40" s="67">
        <v>77.11629</v>
      </c>
      <c r="L40" s="67"/>
      <c r="M40" s="67"/>
      <c r="N40" s="67"/>
      <c r="O40" s="67"/>
    </row>
    <row r="41" ht="15" customHeight="1" outlineLevel="1" spans="1:15">
      <c r="A41" s="66">
        <v>101011</v>
      </c>
      <c r="B41" s="20" t="s">
        <v>1281</v>
      </c>
      <c r="C41" s="67">
        <v>386.497663</v>
      </c>
      <c r="D41" s="67"/>
      <c r="E41" s="67"/>
      <c r="F41" s="67"/>
      <c r="G41" s="67"/>
      <c r="H41" s="67">
        <v>350.497663</v>
      </c>
      <c r="I41" s="67"/>
      <c r="J41" s="67"/>
      <c r="K41" s="67"/>
      <c r="L41" s="67"/>
      <c r="M41" s="67"/>
      <c r="N41" s="67">
        <v>36</v>
      </c>
      <c r="O41" s="67"/>
    </row>
    <row r="42" ht="15" customHeight="1" outlineLevel="1" spans="1:15">
      <c r="A42" s="66">
        <v>101012</v>
      </c>
      <c r="B42" s="20" t="s">
        <v>1283</v>
      </c>
      <c r="C42" s="67">
        <v>478.896683</v>
      </c>
      <c r="D42" s="67"/>
      <c r="E42" s="67"/>
      <c r="F42" s="67"/>
      <c r="G42" s="67"/>
      <c r="H42" s="67">
        <v>448.201213</v>
      </c>
      <c r="I42" s="67"/>
      <c r="J42" s="67"/>
      <c r="K42" s="67">
        <v>30.69547</v>
      </c>
      <c r="L42" s="67"/>
      <c r="M42" s="67"/>
      <c r="N42" s="67"/>
      <c r="O42" s="67"/>
    </row>
    <row r="43" ht="15" customHeight="1" outlineLevel="1" spans="1:15">
      <c r="A43" s="66">
        <v>102001</v>
      </c>
      <c r="B43" s="20" t="s">
        <v>1285</v>
      </c>
      <c r="C43" s="67">
        <v>2156.613293</v>
      </c>
      <c r="D43" s="67">
        <v>1722.929111</v>
      </c>
      <c r="E43" s="67">
        <v>237.119852</v>
      </c>
      <c r="F43" s="67">
        <v>18.6688</v>
      </c>
      <c r="G43" s="67"/>
      <c r="H43" s="67"/>
      <c r="I43" s="67"/>
      <c r="J43" s="67"/>
      <c r="K43" s="67">
        <v>177.89553</v>
      </c>
      <c r="L43" s="67"/>
      <c r="M43" s="67"/>
      <c r="N43" s="67"/>
      <c r="O43" s="67"/>
    </row>
    <row r="44" ht="15" customHeight="1" outlineLevel="1" spans="1:15">
      <c r="A44" s="66">
        <v>102002</v>
      </c>
      <c r="B44" s="20" t="s">
        <v>1287</v>
      </c>
      <c r="C44" s="67">
        <v>969.276036</v>
      </c>
      <c r="D44" s="67"/>
      <c r="E44" s="67"/>
      <c r="F44" s="67"/>
      <c r="G44" s="67"/>
      <c r="H44" s="67">
        <v>933.423903</v>
      </c>
      <c r="I44" s="67">
        <v>5.4432</v>
      </c>
      <c r="J44" s="67"/>
      <c r="K44" s="67">
        <v>30.408933</v>
      </c>
      <c r="L44" s="67"/>
      <c r="M44" s="67"/>
      <c r="N44" s="67"/>
      <c r="O44" s="67"/>
    </row>
    <row r="45" ht="15" customHeight="1" outlineLevel="1" spans="1:15">
      <c r="A45" s="66">
        <v>103001</v>
      </c>
      <c r="B45" s="20" t="s">
        <v>1289</v>
      </c>
      <c r="C45" s="67">
        <v>146.631707</v>
      </c>
      <c r="D45" s="67"/>
      <c r="E45" s="67"/>
      <c r="F45" s="67"/>
      <c r="G45" s="67"/>
      <c r="H45" s="67">
        <v>144.067792</v>
      </c>
      <c r="I45" s="67"/>
      <c r="J45" s="67"/>
      <c r="K45" s="67">
        <v>2.563915</v>
      </c>
      <c r="L45" s="67"/>
      <c r="M45" s="67"/>
      <c r="N45" s="67"/>
      <c r="O45" s="67"/>
    </row>
    <row r="46" ht="15" customHeight="1" outlineLevel="1" spans="1:15">
      <c r="A46" s="66">
        <v>104001</v>
      </c>
      <c r="B46" s="20" t="s">
        <v>1291</v>
      </c>
      <c r="C46" s="67">
        <v>257.839446</v>
      </c>
      <c r="D46" s="67"/>
      <c r="E46" s="67"/>
      <c r="F46" s="67"/>
      <c r="G46" s="67"/>
      <c r="H46" s="67">
        <v>247.839446</v>
      </c>
      <c r="I46" s="67"/>
      <c r="J46" s="67"/>
      <c r="K46" s="67"/>
      <c r="L46" s="67"/>
      <c r="M46" s="67"/>
      <c r="N46" s="67"/>
      <c r="O46" s="67">
        <v>10</v>
      </c>
    </row>
    <row r="47" ht="15" customHeight="1" outlineLevel="1" spans="1:15">
      <c r="A47" s="66">
        <v>105001</v>
      </c>
      <c r="B47" s="20" t="s">
        <v>3610</v>
      </c>
      <c r="C47" s="67">
        <v>337.043301</v>
      </c>
      <c r="D47" s="67">
        <v>165.898919</v>
      </c>
      <c r="E47" s="67">
        <v>22.834382</v>
      </c>
      <c r="F47" s="67"/>
      <c r="G47" s="67"/>
      <c r="H47" s="67"/>
      <c r="I47" s="67"/>
      <c r="J47" s="67"/>
      <c r="K47" s="67"/>
      <c r="L47" s="67"/>
      <c r="M47" s="67"/>
      <c r="N47" s="67"/>
      <c r="O47" s="67">
        <v>148.31</v>
      </c>
    </row>
    <row r="48" s="6" customFormat="1" ht="20.1" customHeight="1" spans="1:15">
      <c r="A48" s="68" t="s">
        <v>1294</v>
      </c>
      <c r="B48" s="16" t="s">
        <v>1295</v>
      </c>
      <c r="C48" s="60">
        <f>SUM(C49:C83)</f>
        <v>41403.033776</v>
      </c>
      <c r="D48" s="60">
        <f t="shared" ref="D48:O48" si="3">SUM(D49:D83)</f>
        <v>4313.913722</v>
      </c>
      <c r="E48" s="60">
        <f t="shared" si="3"/>
        <v>1300.774997</v>
      </c>
      <c r="F48" s="60">
        <f t="shared" si="3"/>
        <v>15.528</v>
      </c>
      <c r="G48" s="60">
        <f t="shared" si="3"/>
        <v>294.07</v>
      </c>
      <c r="H48" s="60">
        <f t="shared" si="3"/>
        <v>19318.169877</v>
      </c>
      <c r="I48" s="60">
        <f t="shared" si="3"/>
        <v>1985.332627</v>
      </c>
      <c r="J48" s="60">
        <f t="shared" si="3"/>
        <v>0</v>
      </c>
      <c r="K48" s="60">
        <f t="shared" si="3"/>
        <v>4289.504161</v>
      </c>
      <c r="L48" s="60">
        <f t="shared" si="3"/>
        <v>0</v>
      </c>
      <c r="M48" s="60">
        <f t="shared" si="3"/>
        <v>0</v>
      </c>
      <c r="N48" s="60">
        <f t="shared" si="3"/>
        <v>0</v>
      </c>
      <c r="O48" s="60">
        <f t="shared" si="3"/>
        <v>9885.740392</v>
      </c>
    </row>
    <row r="49" ht="15" customHeight="1" outlineLevel="1" spans="1:15">
      <c r="A49" s="66">
        <v>201001</v>
      </c>
      <c r="B49" s="20" t="s">
        <v>1297</v>
      </c>
      <c r="C49" s="67">
        <v>8440.915244</v>
      </c>
      <c r="D49" s="67">
        <v>711.856376</v>
      </c>
      <c r="E49" s="67">
        <v>77.169981</v>
      </c>
      <c r="F49" s="67">
        <v>12</v>
      </c>
      <c r="G49" s="67"/>
      <c r="H49" s="67"/>
      <c r="I49" s="67"/>
      <c r="J49" s="67"/>
      <c r="K49" s="67">
        <v>144.986887</v>
      </c>
      <c r="L49" s="67"/>
      <c r="M49" s="67"/>
      <c r="N49" s="67"/>
      <c r="O49" s="67">
        <v>7494.902</v>
      </c>
    </row>
    <row r="50" ht="15" customHeight="1" outlineLevel="1" spans="1:15">
      <c r="A50" s="66">
        <v>201002</v>
      </c>
      <c r="B50" s="20" t="s">
        <v>1299</v>
      </c>
      <c r="C50" s="67">
        <v>203.51938</v>
      </c>
      <c r="D50" s="67"/>
      <c r="E50" s="67"/>
      <c r="F50" s="67"/>
      <c r="G50" s="67"/>
      <c r="H50" s="67">
        <v>190.55472</v>
      </c>
      <c r="I50" s="67">
        <v>0.654</v>
      </c>
      <c r="J50" s="67"/>
      <c r="K50" s="67">
        <v>12.31066</v>
      </c>
      <c r="L50" s="67"/>
      <c r="M50" s="67"/>
      <c r="N50" s="67"/>
      <c r="O50" s="67"/>
    </row>
    <row r="51" ht="15" customHeight="1" outlineLevel="1" spans="1:15">
      <c r="A51" s="66">
        <v>201003</v>
      </c>
      <c r="B51" s="20" t="s">
        <v>1301</v>
      </c>
      <c r="C51" s="67">
        <v>1550.449529</v>
      </c>
      <c r="D51" s="67"/>
      <c r="E51" s="67"/>
      <c r="F51" s="67"/>
      <c r="G51" s="67"/>
      <c r="H51" s="67">
        <v>424.734019</v>
      </c>
      <c r="I51" s="67">
        <v>222.52</v>
      </c>
      <c r="J51" s="67"/>
      <c r="K51" s="67">
        <v>12.357118</v>
      </c>
      <c r="L51" s="67"/>
      <c r="M51" s="67"/>
      <c r="N51" s="67"/>
      <c r="O51" s="67">
        <v>890.838392</v>
      </c>
    </row>
    <row r="52" ht="15" customHeight="1" outlineLevel="1" spans="1:15">
      <c r="A52" s="66">
        <v>201004</v>
      </c>
      <c r="B52" s="20" t="s">
        <v>1303</v>
      </c>
      <c r="C52" s="67">
        <v>360.949246</v>
      </c>
      <c r="D52" s="67"/>
      <c r="E52" s="67"/>
      <c r="F52" s="67"/>
      <c r="G52" s="67"/>
      <c r="H52" s="67">
        <v>317.879419</v>
      </c>
      <c r="I52" s="67">
        <v>43.069827</v>
      </c>
      <c r="J52" s="67"/>
      <c r="K52" s="67"/>
      <c r="L52" s="67"/>
      <c r="M52" s="67"/>
      <c r="N52" s="67"/>
      <c r="O52" s="67"/>
    </row>
    <row r="53" ht="15" customHeight="1" outlineLevel="1" spans="1:15">
      <c r="A53" s="66">
        <v>201005</v>
      </c>
      <c r="B53" s="20" t="s">
        <v>1305</v>
      </c>
      <c r="C53" s="67">
        <v>118.655703</v>
      </c>
      <c r="D53" s="67"/>
      <c r="E53" s="67"/>
      <c r="F53" s="67"/>
      <c r="G53" s="67"/>
      <c r="H53" s="67">
        <v>112.655703</v>
      </c>
      <c r="I53" s="67"/>
      <c r="J53" s="67"/>
      <c r="K53" s="67">
        <v>6</v>
      </c>
      <c r="L53" s="67"/>
      <c r="M53" s="67"/>
      <c r="N53" s="67"/>
      <c r="O53" s="67"/>
    </row>
    <row r="54" ht="15" customHeight="1" outlineLevel="1" spans="1:15">
      <c r="A54" s="66">
        <v>202001</v>
      </c>
      <c r="B54" s="20" t="s">
        <v>1307</v>
      </c>
      <c r="C54" s="67">
        <v>1464.784506</v>
      </c>
      <c r="D54" s="67">
        <v>420.939757</v>
      </c>
      <c r="E54" s="67">
        <v>115.386536</v>
      </c>
      <c r="F54" s="67">
        <v>1.7136</v>
      </c>
      <c r="G54" s="67">
        <v>294.07</v>
      </c>
      <c r="H54" s="67"/>
      <c r="I54" s="67"/>
      <c r="J54" s="67"/>
      <c r="K54" s="67">
        <v>632.674613</v>
      </c>
      <c r="L54" s="67"/>
      <c r="M54" s="67"/>
      <c r="N54" s="67"/>
      <c r="O54" s="67"/>
    </row>
    <row r="55" ht="15" customHeight="1" outlineLevel="1" spans="1:15">
      <c r="A55" s="66">
        <v>203001</v>
      </c>
      <c r="B55" s="20" t="s">
        <v>1309</v>
      </c>
      <c r="C55" s="67">
        <v>2772.975278</v>
      </c>
      <c r="D55" s="67">
        <v>952.434749</v>
      </c>
      <c r="E55" s="67">
        <v>290.062231</v>
      </c>
      <c r="F55" s="67"/>
      <c r="G55" s="67"/>
      <c r="H55" s="67"/>
      <c r="I55" s="67"/>
      <c r="J55" s="67"/>
      <c r="K55" s="67">
        <v>30.478298</v>
      </c>
      <c r="L55" s="67"/>
      <c r="M55" s="67"/>
      <c r="N55" s="67"/>
      <c r="O55" s="67">
        <v>1500</v>
      </c>
    </row>
    <row r="56" ht="15" customHeight="1" outlineLevel="1" spans="1:15">
      <c r="A56" s="66">
        <v>204001</v>
      </c>
      <c r="B56" s="20" t="s">
        <v>1311</v>
      </c>
      <c r="C56" s="67">
        <v>1391.146975</v>
      </c>
      <c r="D56" s="67">
        <v>1000.939553</v>
      </c>
      <c r="E56" s="67">
        <v>272.476159</v>
      </c>
      <c r="F56" s="67"/>
      <c r="G56" s="67"/>
      <c r="H56" s="67"/>
      <c r="I56" s="67"/>
      <c r="J56" s="67"/>
      <c r="K56" s="67">
        <v>117.731263</v>
      </c>
      <c r="L56" s="67"/>
      <c r="M56" s="67"/>
      <c r="N56" s="67"/>
      <c r="O56" s="67"/>
    </row>
    <row r="57" ht="15" customHeight="1" outlineLevel="1" spans="1:15">
      <c r="A57" s="66">
        <v>204002</v>
      </c>
      <c r="B57" s="20" t="s">
        <v>1313</v>
      </c>
      <c r="C57" s="67">
        <v>2691.306406</v>
      </c>
      <c r="D57" s="67"/>
      <c r="E57" s="67"/>
      <c r="F57" s="67"/>
      <c r="G57" s="67"/>
      <c r="H57" s="67">
        <v>2659.411206</v>
      </c>
      <c r="I57" s="67"/>
      <c r="J57" s="67"/>
      <c r="K57" s="67">
        <v>31.8952</v>
      </c>
      <c r="L57" s="67"/>
      <c r="M57" s="67"/>
      <c r="N57" s="67"/>
      <c r="O57" s="67"/>
    </row>
    <row r="58" ht="15" customHeight="1" outlineLevel="1" spans="1:15">
      <c r="A58" s="66">
        <v>204003</v>
      </c>
      <c r="B58" s="20" t="s">
        <v>1315</v>
      </c>
      <c r="C58" s="67">
        <v>775.315556</v>
      </c>
      <c r="D58" s="67"/>
      <c r="E58" s="67"/>
      <c r="F58" s="67"/>
      <c r="G58" s="67"/>
      <c r="H58" s="67">
        <v>694.501626</v>
      </c>
      <c r="I58" s="67">
        <v>3.6288</v>
      </c>
      <c r="J58" s="67"/>
      <c r="K58" s="67">
        <v>77.18513</v>
      </c>
      <c r="L58" s="67"/>
      <c r="M58" s="67"/>
      <c r="N58" s="67"/>
      <c r="O58" s="67"/>
    </row>
    <row r="59" ht="15" customHeight="1" outlineLevel="1" spans="1:15">
      <c r="A59" s="66">
        <v>204004</v>
      </c>
      <c r="B59" s="20" t="s">
        <v>1317</v>
      </c>
      <c r="C59" s="67">
        <v>618.264117</v>
      </c>
      <c r="D59" s="67"/>
      <c r="E59" s="67"/>
      <c r="F59" s="67"/>
      <c r="G59" s="67"/>
      <c r="H59" s="67">
        <v>614.062949</v>
      </c>
      <c r="I59" s="67"/>
      <c r="J59" s="67"/>
      <c r="K59" s="67">
        <v>4.201168</v>
      </c>
      <c r="L59" s="67"/>
      <c r="M59" s="67"/>
      <c r="N59" s="67"/>
      <c r="O59" s="67"/>
    </row>
    <row r="60" ht="15" customHeight="1" outlineLevel="1" spans="1:15">
      <c r="A60" s="66">
        <v>205001</v>
      </c>
      <c r="B60" s="20" t="s">
        <v>1319</v>
      </c>
      <c r="C60" s="67">
        <v>1598.835571</v>
      </c>
      <c r="D60" s="67">
        <v>950.330126</v>
      </c>
      <c r="E60" s="67">
        <v>424.847072</v>
      </c>
      <c r="F60" s="67"/>
      <c r="G60" s="67"/>
      <c r="H60" s="67"/>
      <c r="I60" s="67"/>
      <c r="J60" s="67"/>
      <c r="K60" s="67">
        <v>223.658373</v>
      </c>
      <c r="L60" s="67"/>
      <c r="M60" s="67"/>
      <c r="N60" s="67"/>
      <c r="O60" s="67"/>
    </row>
    <row r="61" ht="15" customHeight="1" outlineLevel="1" spans="1:15">
      <c r="A61" s="66">
        <v>205002</v>
      </c>
      <c r="B61" s="20" t="s">
        <v>1321</v>
      </c>
      <c r="C61" s="67">
        <v>768.218851</v>
      </c>
      <c r="D61" s="67"/>
      <c r="E61" s="67"/>
      <c r="F61" s="67"/>
      <c r="G61" s="67"/>
      <c r="H61" s="67">
        <v>696.060706</v>
      </c>
      <c r="I61" s="67"/>
      <c r="J61" s="67"/>
      <c r="K61" s="67">
        <v>72.158145</v>
      </c>
      <c r="L61" s="67"/>
      <c r="M61" s="67"/>
      <c r="N61" s="67"/>
      <c r="O61" s="67"/>
    </row>
    <row r="62" ht="15" customHeight="1" outlineLevel="1" spans="1:15">
      <c r="A62" s="66">
        <v>205003</v>
      </c>
      <c r="B62" s="20" t="s">
        <v>1323</v>
      </c>
      <c r="C62" s="67">
        <v>1783.8</v>
      </c>
      <c r="D62" s="67"/>
      <c r="E62" s="67"/>
      <c r="F62" s="67"/>
      <c r="G62" s="67"/>
      <c r="H62" s="67">
        <v>1713.8</v>
      </c>
      <c r="I62" s="67"/>
      <c r="J62" s="67"/>
      <c r="K62" s="67">
        <v>70</v>
      </c>
      <c r="L62" s="67"/>
      <c r="M62" s="67"/>
      <c r="N62" s="67"/>
      <c r="O62" s="67"/>
    </row>
    <row r="63" ht="15" customHeight="1" outlineLevel="1" spans="1:15">
      <c r="A63" s="66">
        <v>205004</v>
      </c>
      <c r="B63" s="20" t="s">
        <v>1325</v>
      </c>
      <c r="C63" s="67">
        <v>1219.112755</v>
      </c>
      <c r="D63" s="67"/>
      <c r="E63" s="67"/>
      <c r="F63" s="67"/>
      <c r="G63" s="67"/>
      <c r="H63" s="67">
        <v>1151.850755</v>
      </c>
      <c r="I63" s="67">
        <v>64.22</v>
      </c>
      <c r="J63" s="67"/>
      <c r="K63" s="67">
        <v>3.042</v>
      </c>
      <c r="L63" s="67"/>
      <c r="M63" s="67"/>
      <c r="N63" s="67"/>
      <c r="O63" s="67"/>
    </row>
    <row r="64" ht="15" customHeight="1" outlineLevel="1" spans="1:15">
      <c r="A64" s="66">
        <v>205005</v>
      </c>
      <c r="B64" s="20" t="s">
        <v>1327</v>
      </c>
      <c r="C64" s="67">
        <v>746.755113</v>
      </c>
      <c r="D64" s="67"/>
      <c r="E64" s="67"/>
      <c r="F64" s="67"/>
      <c r="G64" s="67"/>
      <c r="H64" s="67">
        <v>746.755113</v>
      </c>
      <c r="I64" s="67"/>
      <c r="J64" s="67"/>
      <c r="K64" s="67"/>
      <c r="L64" s="67"/>
      <c r="M64" s="67"/>
      <c r="N64" s="67"/>
      <c r="O64" s="67"/>
    </row>
    <row r="65" ht="15" customHeight="1" outlineLevel="1" spans="1:15">
      <c r="A65" s="66">
        <v>205006</v>
      </c>
      <c r="B65" s="20" t="s">
        <v>1329</v>
      </c>
      <c r="C65" s="67">
        <v>960.5425</v>
      </c>
      <c r="D65" s="67"/>
      <c r="E65" s="67"/>
      <c r="F65" s="67"/>
      <c r="G65" s="67"/>
      <c r="H65" s="67">
        <v>942.978634</v>
      </c>
      <c r="I65" s="67"/>
      <c r="J65" s="67"/>
      <c r="K65" s="67">
        <v>17.563866</v>
      </c>
      <c r="L65" s="67"/>
      <c r="M65" s="67"/>
      <c r="N65" s="67"/>
      <c r="O65" s="67"/>
    </row>
    <row r="66" ht="15" customHeight="1" outlineLevel="1" spans="1:15">
      <c r="A66" s="66">
        <v>205007</v>
      </c>
      <c r="B66" s="20" t="s">
        <v>1331</v>
      </c>
      <c r="C66" s="67">
        <v>1043.018842</v>
      </c>
      <c r="D66" s="67"/>
      <c r="E66" s="67"/>
      <c r="F66" s="67"/>
      <c r="G66" s="67"/>
      <c r="H66" s="67">
        <v>1039.898842</v>
      </c>
      <c r="I66" s="67">
        <v>3.12</v>
      </c>
      <c r="J66" s="67"/>
      <c r="K66" s="67"/>
      <c r="L66" s="67"/>
      <c r="M66" s="67"/>
      <c r="N66" s="67"/>
      <c r="O66" s="67"/>
    </row>
    <row r="67" ht="15" customHeight="1" outlineLevel="1" spans="1:15">
      <c r="A67" s="66">
        <v>205008</v>
      </c>
      <c r="B67" s="20" t="s">
        <v>1333</v>
      </c>
      <c r="C67" s="67">
        <v>3100</v>
      </c>
      <c r="D67" s="67"/>
      <c r="E67" s="67"/>
      <c r="F67" s="67"/>
      <c r="G67" s="67"/>
      <c r="H67" s="67">
        <v>1413.2</v>
      </c>
      <c r="I67" s="67">
        <v>1647.32</v>
      </c>
      <c r="J67" s="67"/>
      <c r="K67" s="67">
        <v>39.48</v>
      </c>
      <c r="L67" s="67"/>
      <c r="M67" s="67"/>
      <c r="N67" s="67"/>
      <c r="O67" s="67"/>
    </row>
    <row r="68" ht="15" customHeight="1" outlineLevel="1" spans="1:15">
      <c r="A68" s="66">
        <v>205009</v>
      </c>
      <c r="B68" s="20" t="s">
        <v>1335</v>
      </c>
      <c r="C68" s="67">
        <v>579.67025</v>
      </c>
      <c r="D68" s="67"/>
      <c r="E68" s="67"/>
      <c r="F68" s="67"/>
      <c r="G68" s="67"/>
      <c r="H68" s="67">
        <v>579.67025</v>
      </c>
      <c r="I68" s="67"/>
      <c r="J68" s="67"/>
      <c r="K68" s="67"/>
      <c r="L68" s="67"/>
      <c r="M68" s="67"/>
      <c r="N68" s="67"/>
      <c r="O68" s="67"/>
    </row>
    <row r="69" ht="15" customHeight="1" outlineLevel="1" spans="1:15">
      <c r="A69" s="66">
        <v>205010</v>
      </c>
      <c r="B69" s="20" t="s">
        <v>1337</v>
      </c>
      <c r="C69" s="67">
        <v>363.47</v>
      </c>
      <c r="D69" s="67"/>
      <c r="E69" s="67"/>
      <c r="F69" s="67"/>
      <c r="G69" s="67"/>
      <c r="H69" s="67">
        <v>363.47</v>
      </c>
      <c r="I69" s="67"/>
      <c r="J69" s="67"/>
      <c r="K69" s="67"/>
      <c r="L69" s="67"/>
      <c r="M69" s="67"/>
      <c r="N69" s="67"/>
      <c r="O69" s="67"/>
    </row>
    <row r="70" ht="15" customHeight="1" outlineLevel="1" spans="1:15">
      <c r="A70" s="66">
        <v>205011</v>
      </c>
      <c r="B70" s="20" t="s">
        <v>1339</v>
      </c>
      <c r="C70" s="67">
        <v>635.320586</v>
      </c>
      <c r="D70" s="67"/>
      <c r="E70" s="67"/>
      <c r="F70" s="67"/>
      <c r="G70" s="67"/>
      <c r="H70" s="67">
        <v>635.320586</v>
      </c>
      <c r="I70" s="67"/>
      <c r="J70" s="67"/>
      <c r="K70" s="67"/>
      <c r="L70" s="67"/>
      <c r="M70" s="67"/>
      <c r="N70" s="67"/>
      <c r="O70" s="67"/>
    </row>
    <row r="71" ht="15" customHeight="1" outlineLevel="1" spans="1:15">
      <c r="A71" s="66">
        <v>205012</v>
      </c>
      <c r="B71" s="20" t="s">
        <v>1341</v>
      </c>
      <c r="C71" s="67">
        <v>563.827347</v>
      </c>
      <c r="D71" s="67"/>
      <c r="E71" s="67"/>
      <c r="F71" s="67"/>
      <c r="G71" s="67"/>
      <c r="H71" s="67">
        <v>563.827347</v>
      </c>
      <c r="I71" s="67"/>
      <c r="J71" s="67"/>
      <c r="K71" s="67"/>
      <c r="L71" s="67"/>
      <c r="M71" s="67"/>
      <c r="N71" s="67"/>
      <c r="O71" s="67"/>
    </row>
    <row r="72" ht="15" customHeight="1" outlineLevel="1" spans="1:15">
      <c r="A72" s="66">
        <v>205013</v>
      </c>
      <c r="B72" s="20" t="s">
        <v>1343</v>
      </c>
      <c r="C72" s="67">
        <v>369.49959</v>
      </c>
      <c r="D72" s="67"/>
      <c r="E72" s="67"/>
      <c r="F72" s="67"/>
      <c r="G72" s="67"/>
      <c r="H72" s="67">
        <v>369.49959</v>
      </c>
      <c r="I72" s="67"/>
      <c r="J72" s="67"/>
      <c r="K72" s="67"/>
      <c r="L72" s="67"/>
      <c r="M72" s="67"/>
      <c r="N72" s="67"/>
      <c r="O72" s="67"/>
    </row>
    <row r="73" ht="15" customHeight="1" outlineLevel="1" spans="1:15">
      <c r="A73" s="66">
        <v>205014</v>
      </c>
      <c r="B73" s="20" t="s">
        <v>1345</v>
      </c>
      <c r="C73" s="67">
        <v>417.166472</v>
      </c>
      <c r="D73" s="67"/>
      <c r="E73" s="67"/>
      <c r="F73" s="67"/>
      <c r="G73" s="67"/>
      <c r="H73" s="67">
        <v>417.166472</v>
      </c>
      <c r="I73" s="67"/>
      <c r="J73" s="67"/>
      <c r="K73" s="67"/>
      <c r="L73" s="67"/>
      <c r="M73" s="67"/>
      <c r="N73" s="67"/>
      <c r="O73" s="67"/>
    </row>
    <row r="74" ht="15" customHeight="1" outlineLevel="1" spans="1:15">
      <c r="A74" s="66">
        <v>205015</v>
      </c>
      <c r="B74" s="20" t="s">
        <v>1347</v>
      </c>
      <c r="C74" s="67">
        <v>350.880669</v>
      </c>
      <c r="D74" s="67"/>
      <c r="E74" s="67"/>
      <c r="F74" s="67"/>
      <c r="G74" s="67"/>
      <c r="H74" s="67">
        <v>350.880669</v>
      </c>
      <c r="I74" s="67"/>
      <c r="J74" s="67"/>
      <c r="K74" s="67"/>
      <c r="L74" s="67"/>
      <c r="M74" s="67"/>
      <c r="N74" s="67"/>
      <c r="O74" s="67"/>
    </row>
    <row r="75" ht="15" customHeight="1" outlineLevel="1" spans="1:15">
      <c r="A75" s="66">
        <v>205016</v>
      </c>
      <c r="B75" s="20" t="s">
        <v>1349</v>
      </c>
      <c r="C75" s="67">
        <v>316.01992</v>
      </c>
      <c r="D75" s="67"/>
      <c r="E75" s="67"/>
      <c r="F75" s="67"/>
      <c r="G75" s="67"/>
      <c r="H75" s="67">
        <v>316.01992</v>
      </c>
      <c r="I75" s="67"/>
      <c r="J75" s="67"/>
      <c r="K75" s="67"/>
      <c r="L75" s="67"/>
      <c r="M75" s="67"/>
      <c r="N75" s="67"/>
      <c r="O75" s="67"/>
    </row>
    <row r="76" ht="15" customHeight="1" outlineLevel="1" spans="1:15">
      <c r="A76" s="66">
        <v>205017</v>
      </c>
      <c r="B76" s="20" t="s">
        <v>1351</v>
      </c>
      <c r="C76" s="67">
        <v>1230.591014</v>
      </c>
      <c r="D76" s="67"/>
      <c r="E76" s="67"/>
      <c r="F76" s="67"/>
      <c r="G76" s="67"/>
      <c r="H76" s="67">
        <v>1221.059574</v>
      </c>
      <c r="I76" s="67"/>
      <c r="J76" s="67"/>
      <c r="K76" s="67">
        <v>9.53144</v>
      </c>
      <c r="L76" s="67"/>
      <c r="M76" s="67"/>
      <c r="N76" s="67"/>
      <c r="O76" s="67"/>
    </row>
    <row r="77" ht="15" customHeight="1" outlineLevel="1" spans="1:15">
      <c r="A77" s="66">
        <v>205018</v>
      </c>
      <c r="B77" s="20" t="s">
        <v>1353</v>
      </c>
      <c r="C77" s="67">
        <v>344.792157</v>
      </c>
      <c r="D77" s="67"/>
      <c r="E77" s="67"/>
      <c r="F77" s="67"/>
      <c r="G77" s="67"/>
      <c r="H77" s="67">
        <v>344.792157</v>
      </c>
      <c r="I77" s="67"/>
      <c r="J77" s="67"/>
      <c r="K77" s="67"/>
      <c r="L77" s="67"/>
      <c r="M77" s="67"/>
      <c r="N77" s="67"/>
      <c r="O77" s="67"/>
    </row>
    <row r="78" ht="15" customHeight="1" outlineLevel="1" spans="1:15">
      <c r="A78" s="66">
        <v>205019</v>
      </c>
      <c r="B78" s="20" t="s">
        <v>1355</v>
      </c>
      <c r="C78" s="67">
        <v>437.292382</v>
      </c>
      <c r="D78" s="67"/>
      <c r="E78" s="67"/>
      <c r="F78" s="67"/>
      <c r="G78" s="67"/>
      <c r="H78" s="67">
        <v>437.292382</v>
      </c>
      <c r="I78" s="67"/>
      <c r="J78" s="67"/>
      <c r="K78" s="67"/>
      <c r="L78" s="67"/>
      <c r="M78" s="67"/>
      <c r="N78" s="67"/>
      <c r="O78" s="67"/>
    </row>
    <row r="79" ht="15" customHeight="1" outlineLevel="1" spans="1:15">
      <c r="A79" s="66">
        <v>205020</v>
      </c>
      <c r="B79" s="20" t="s">
        <v>1357</v>
      </c>
      <c r="C79" s="67">
        <v>522.255299</v>
      </c>
      <c r="D79" s="67"/>
      <c r="E79" s="67"/>
      <c r="F79" s="67"/>
      <c r="G79" s="67"/>
      <c r="H79" s="67">
        <v>522.255299</v>
      </c>
      <c r="I79" s="67"/>
      <c r="J79" s="67"/>
      <c r="K79" s="67"/>
      <c r="L79" s="67"/>
      <c r="M79" s="67"/>
      <c r="N79" s="67"/>
      <c r="O79" s="67"/>
    </row>
    <row r="80" ht="15" customHeight="1" outlineLevel="1" spans="1:15">
      <c r="A80" s="66">
        <v>205021</v>
      </c>
      <c r="B80" s="20" t="s">
        <v>1359</v>
      </c>
      <c r="C80" s="67">
        <v>351.819286</v>
      </c>
      <c r="D80" s="67"/>
      <c r="E80" s="67"/>
      <c r="F80" s="67"/>
      <c r="G80" s="67"/>
      <c r="H80" s="67">
        <v>351.819286</v>
      </c>
      <c r="I80" s="67"/>
      <c r="J80" s="67"/>
      <c r="K80" s="67"/>
      <c r="L80" s="67"/>
      <c r="M80" s="67"/>
      <c r="N80" s="67"/>
      <c r="O80" s="67"/>
    </row>
    <row r="81" ht="15" customHeight="1" outlineLevel="1" spans="1:15">
      <c r="A81" s="66">
        <v>205022</v>
      </c>
      <c r="B81" s="20" t="s">
        <v>1361</v>
      </c>
      <c r="C81" s="67">
        <v>30.792369</v>
      </c>
      <c r="D81" s="67"/>
      <c r="E81" s="67"/>
      <c r="F81" s="67"/>
      <c r="G81" s="67"/>
      <c r="H81" s="67">
        <v>30.792369</v>
      </c>
      <c r="I81" s="67"/>
      <c r="J81" s="67"/>
      <c r="K81" s="67"/>
      <c r="L81" s="67"/>
      <c r="M81" s="67"/>
      <c r="N81" s="67"/>
      <c r="O81" s="67"/>
    </row>
    <row r="82" ht="15" customHeight="1" outlineLevel="1" spans="1:15">
      <c r="A82" s="66">
        <v>206001</v>
      </c>
      <c r="B82" s="20" t="s">
        <v>1363</v>
      </c>
      <c r="C82" s="67">
        <v>3184.310579</v>
      </c>
      <c r="D82" s="67">
        <v>277.413161</v>
      </c>
      <c r="E82" s="67">
        <v>120.833018</v>
      </c>
      <c r="F82" s="67">
        <v>1.8144</v>
      </c>
      <c r="G82" s="67"/>
      <c r="H82" s="67"/>
      <c r="I82" s="67"/>
      <c r="J82" s="67"/>
      <c r="K82" s="67">
        <v>2784.25</v>
      </c>
      <c r="L82" s="67"/>
      <c r="M82" s="67"/>
      <c r="N82" s="67"/>
      <c r="O82" s="67"/>
    </row>
    <row r="83" ht="20.1" customHeight="1" outlineLevel="1" spans="1:15">
      <c r="A83" s="66">
        <v>207001</v>
      </c>
      <c r="B83" s="20" t="s">
        <v>1365</v>
      </c>
      <c r="C83" s="67">
        <v>96.760284</v>
      </c>
      <c r="D83" s="67"/>
      <c r="E83" s="67"/>
      <c r="F83" s="67"/>
      <c r="G83" s="67"/>
      <c r="H83" s="67">
        <v>95.960284</v>
      </c>
      <c r="I83" s="67">
        <v>0.8</v>
      </c>
      <c r="J83" s="67"/>
      <c r="K83" s="67"/>
      <c r="L83" s="67"/>
      <c r="M83" s="67"/>
      <c r="N83" s="67"/>
      <c r="O83" s="67"/>
    </row>
    <row r="84" s="6" customFormat="1" ht="20.1" customHeight="1" spans="1:15">
      <c r="A84" s="68" t="s">
        <v>1366</v>
      </c>
      <c r="B84" s="16" t="s">
        <v>1367</v>
      </c>
      <c r="C84" s="60">
        <f>SUM(C85:C105)</f>
        <v>32875.743669</v>
      </c>
      <c r="D84" s="60">
        <f t="shared" ref="D84:O84" si="4">SUM(D85:D105)</f>
        <v>7991.399366</v>
      </c>
      <c r="E84" s="60">
        <f t="shared" si="4"/>
        <v>9984.288943</v>
      </c>
      <c r="F84" s="60">
        <f t="shared" si="4"/>
        <v>215.26</v>
      </c>
      <c r="G84" s="60">
        <f t="shared" si="4"/>
        <v>38.54</v>
      </c>
      <c r="H84" s="60">
        <f t="shared" si="4"/>
        <v>8640.124249</v>
      </c>
      <c r="I84" s="60">
        <f t="shared" si="4"/>
        <v>1331.6756</v>
      </c>
      <c r="J84" s="60">
        <f t="shared" si="4"/>
        <v>0</v>
      </c>
      <c r="K84" s="60">
        <f t="shared" si="4"/>
        <v>1558.125511</v>
      </c>
      <c r="L84" s="60">
        <f t="shared" si="4"/>
        <v>0</v>
      </c>
      <c r="M84" s="60">
        <f t="shared" si="4"/>
        <v>0</v>
      </c>
      <c r="N84" s="60">
        <f t="shared" si="4"/>
        <v>0</v>
      </c>
      <c r="O84" s="60">
        <f t="shared" si="4"/>
        <v>3116.33</v>
      </c>
    </row>
    <row r="85" ht="15" customHeight="1" outlineLevel="1" spans="1:15">
      <c r="A85" s="66">
        <v>301001</v>
      </c>
      <c r="B85" s="20" t="s">
        <v>1369</v>
      </c>
      <c r="C85" s="67">
        <v>2120.716062</v>
      </c>
      <c r="D85" s="67">
        <v>1058.926878</v>
      </c>
      <c r="E85" s="67">
        <v>751.950812</v>
      </c>
      <c r="F85" s="67">
        <v>2</v>
      </c>
      <c r="G85" s="67"/>
      <c r="H85" s="67"/>
      <c r="I85" s="67"/>
      <c r="J85" s="67"/>
      <c r="K85" s="67">
        <v>307.838372</v>
      </c>
      <c r="L85" s="67"/>
      <c r="M85" s="67"/>
      <c r="N85" s="67"/>
      <c r="O85" s="67"/>
    </row>
    <row r="86" ht="15" customHeight="1" outlineLevel="1" spans="1:15">
      <c r="A86" s="66">
        <v>302001</v>
      </c>
      <c r="B86" s="20" t="s">
        <v>1371</v>
      </c>
      <c r="C86" s="67">
        <v>4464.058467</v>
      </c>
      <c r="D86" s="67">
        <v>3034.65031</v>
      </c>
      <c r="E86" s="67">
        <v>355.430836</v>
      </c>
      <c r="F86" s="67">
        <v>72.55</v>
      </c>
      <c r="G86" s="67"/>
      <c r="H86" s="67"/>
      <c r="I86" s="67"/>
      <c r="J86" s="67"/>
      <c r="K86" s="67">
        <v>424.537321</v>
      </c>
      <c r="L86" s="67"/>
      <c r="M86" s="67"/>
      <c r="N86" s="67"/>
      <c r="O86" s="67">
        <v>576.89</v>
      </c>
    </row>
    <row r="87" ht="15" customHeight="1" outlineLevel="1" spans="1:15">
      <c r="A87" s="66">
        <v>302007</v>
      </c>
      <c r="B87" s="20" t="s">
        <v>1373</v>
      </c>
      <c r="C87" s="67">
        <v>502.660028</v>
      </c>
      <c r="D87" s="67"/>
      <c r="E87" s="67"/>
      <c r="F87" s="67"/>
      <c r="G87" s="67"/>
      <c r="H87" s="67">
        <v>381.060028</v>
      </c>
      <c r="I87" s="67">
        <v>121.6</v>
      </c>
      <c r="J87" s="67"/>
      <c r="K87" s="67"/>
      <c r="L87" s="67"/>
      <c r="M87" s="67"/>
      <c r="N87" s="67"/>
      <c r="O87" s="67"/>
    </row>
    <row r="88" ht="15" customHeight="1" outlineLevel="1" spans="1:15">
      <c r="A88" s="66">
        <v>302008</v>
      </c>
      <c r="B88" s="20" t="s">
        <v>1375</v>
      </c>
      <c r="C88" s="67">
        <v>229.08</v>
      </c>
      <c r="D88" s="67"/>
      <c r="E88" s="67"/>
      <c r="F88" s="67"/>
      <c r="G88" s="67"/>
      <c r="H88" s="67">
        <v>229.08</v>
      </c>
      <c r="I88" s="67"/>
      <c r="J88" s="67"/>
      <c r="K88" s="67"/>
      <c r="L88" s="67"/>
      <c r="M88" s="67"/>
      <c r="N88" s="67"/>
      <c r="O88" s="67"/>
    </row>
    <row r="89" ht="15" customHeight="1" outlineLevel="1" spans="1:15">
      <c r="A89" s="66">
        <v>303001</v>
      </c>
      <c r="B89" s="20" t="s">
        <v>1377</v>
      </c>
      <c r="C89" s="67">
        <v>8671.964995</v>
      </c>
      <c r="D89" s="67">
        <v>1002.146233</v>
      </c>
      <c r="E89" s="67">
        <v>6282.281181</v>
      </c>
      <c r="F89" s="67"/>
      <c r="G89" s="67"/>
      <c r="H89" s="67"/>
      <c r="I89" s="67"/>
      <c r="J89" s="67"/>
      <c r="K89" s="67">
        <v>116.197581</v>
      </c>
      <c r="L89" s="67"/>
      <c r="M89" s="67"/>
      <c r="N89" s="67"/>
      <c r="O89" s="67">
        <v>1271.34</v>
      </c>
    </row>
    <row r="90" ht="15" customHeight="1" outlineLevel="1" spans="1:15">
      <c r="A90" s="66">
        <v>303002</v>
      </c>
      <c r="B90" s="20" t="s">
        <v>1379</v>
      </c>
      <c r="C90" s="67">
        <f>SUM(D90:O90)</f>
        <v>1085.340821</v>
      </c>
      <c r="D90" s="67"/>
      <c r="E90" s="67"/>
      <c r="F90" s="67"/>
      <c r="G90" s="67"/>
      <c r="H90" s="69">
        <f>344.596821+41</f>
        <v>385.596821</v>
      </c>
      <c r="I90" s="67">
        <v>698.73</v>
      </c>
      <c r="J90" s="67"/>
      <c r="K90" s="67">
        <v>1.014</v>
      </c>
      <c r="L90" s="67"/>
      <c r="M90" s="67"/>
      <c r="N90" s="67"/>
      <c r="O90" s="67"/>
    </row>
    <row r="91" ht="15" customHeight="1" outlineLevel="1" spans="1:15">
      <c r="A91" s="66">
        <v>303003</v>
      </c>
      <c r="B91" s="20" t="s">
        <v>1381</v>
      </c>
      <c r="C91" s="67">
        <v>750.98</v>
      </c>
      <c r="D91" s="67"/>
      <c r="E91" s="67"/>
      <c r="F91" s="67"/>
      <c r="G91" s="67"/>
      <c r="H91" s="67">
        <v>108.98</v>
      </c>
      <c r="I91" s="67">
        <v>0.9</v>
      </c>
      <c r="J91" s="67"/>
      <c r="K91" s="67"/>
      <c r="L91" s="67"/>
      <c r="M91" s="67"/>
      <c r="N91" s="67"/>
      <c r="O91" s="67">
        <v>641.1</v>
      </c>
    </row>
    <row r="92" ht="15" customHeight="1" outlineLevel="1" spans="1:15">
      <c r="A92" s="66">
        <v>303004</v>
      </c>
      <c r="B92" s="20" t="s">
        <v>1383</v>
      </c>
      <c r="C92" s="67">
        <v>104.395536</v>
      </c>
      <c r="D92" s="67"/>
      <c r="E92" s="67"/>
      <c r="F92" s="67"/>
      <c r="G92" s="67"/>
      <c r="H92" s="67">
        <v>104.395536</v>
      </c>
      <c r="I92" s="67"/>
      <c r="J92" s="67"/>
      <c r="K92" s="67"/>
      <c r="L92" s="67"/>
      <c r="M92" s="67"/>
      <c r="N92" s="67"/>
      <c r="O92" s="67"/>
    </row>
    <row r="93" ht="15" customHeight="1" outlineLevel="1" spans="1:15">
      <c r="A93" s="66">
        <v>303005</v>
      </c>
      <c r="B93" s="20" t="s">
        <v>1385</v>
      </c>
      <c r="C93" s="67">
        <v>1291.024423</v>
      </c>
      <c r="D93" s="67"/>
      <c r="E93" s="67"/>
      <c r="F93" s="67"/>
      <c r="G93" s="67"/>
      <c r="H93" s="67">
        <v>928.757703</v>
      </c>
      <c r="I93" s="67">
        <v>2</v>
      </c>
      <c r="J93" s="67"/>
      <c r="K93" s="67">
        <v>60.26672</v>
      </c>
      <c r="L93" s="67"/>
      <c r="M93" s="67"/>
      <c r="N93" s="67"/>
      <c r="O93" s="67">
        <v>300</v>
      </c>
    </row>
    <row r="94" ht="15" customHeight="1" outlineLevel="1" spans="1:15">
      <c r="A94" s="66">
        <v>303006</v>
      </c>
      <c r="B94" s="20" t="s">
        <v>1387</v>
      </c>
      <c r="C94" s="67">
        <v>1139.562606</v>
      </c>
      <c r="D94" s="67"/>
      <c r="E94" s="67"/>
      <c r="F94" s="67"/>
      <c r="G94" s="67"/>
      <c r="H94" s="67">
        <v>1135.323006</v>
      </c>
      <c r="I94" s="67">
        <v>3.2256</v>
      </c>
      <c r="J94" s="67"/>
      <c r="K94" s="67">
        <v>1.014</v>
      </c>
      <c r="L94" s="67"/>
      <c r="M94" s="67"/>
      <c r="N94" s="67"/>
      <c r="O94" s="67"/>
    </row>
    <row r="95" ht="15" customHeight="1" outlineLevel="1" spans="1:15">
      <c r="A95" s="66">
        <v>304001</v>
      </c>
      <c r="B95" s="20" t="s">
        <v>1389</v>
      </c>
      <c r="C95" s="67">
        <v>761.851151</v>
      </c>
      <c r="D95" s="67">
        <v>425.705923</v>
      </c>
      <c r="E95" s="67">
        <v>50.829487</v>
      </c>
      <c r="F95" s="67">
        <v>128.71</v>
      </c>
      <c r="G95" s="67"/>
      <c r="H95" s="67"/>
      <c r="I95" s="67"/>
      <c r="J95" s="67"/>
      <c r="K95" s="67">
        <v>148.605741</v>
      </c>
      <c r="L95" s="67"/>
      <c r="M95" s="67"/>
      <c r="N95" s="67"/>
      <c r="O95" s="67">
        <v>8</v>
      </c>
    </row>
    <row r="96" ht="15" customHeight="1" outlineLevel="1" spans="1:15">
      <c r="A96" s="66">
        <v>304002</v>
      </c>
      <c r="B96" s="20" t="s">
        <v>1391</v>
      </c>
      <c r="C96" s="67">
        <v>2395.511135</v>
      </c>
      <c r="D96" s="67"/>
      <c r="E96" s="67"/>
      <c r="F96" s="67"/>
      <c r="G96" s="67"/>
      <c r="H96" s="67">
        <v>1900.885225</v>
      </c>
      <c r="I96" s="67">
        <v>15</v>
      </c>
      <c r="J96" s="67"/>
      <c r="K96" s="67">
        <v>256.62591</v>
      </c>
      <c r="L96" s="67"/>
      <c r="M96" s="67"/>
      <c r="N96" s="67"/>
      <c r="O96" s="67">
        <v>223</v>
      </c>
    </row>
    <row r="97" ht="15" customHeight="1" outlineLevel="1" spans="1:15">
      <c r="A97" s="66">
        <v>304003</v>
      </c>
      <c r="B97" s="20" t="s">
        <v>1393</v>
      </c>
      <c r="C97" s="67">
        <v>359.012077</v>
      </c>
      <c r="D97" s="67"/>
      <c r="E97" s="67"/>
      <c r="F97" s="67"/>
      <c r="G97" s="67"/>
      <c r="H97" s="67">
        <v>306.457617</v>
      </c>
      <c r="I97" s="67"/>
      <c r="J97" s="67"/>
      <c r="K97" s="67">
        <v>48.55446</v>
      </c>
      <c r="L97" s="67"/>
      <c r="M97" s="67"/>
      <c r="N97" s="67"/>
      <c r="O97" s="67">
        <v>4</v>
      </c>
    </row>
    <row r="98" ht="15" customHeight="1" outlineLevel="1" spans="1:15">
      <c r="A98" s="66">
        <v>304004</v>
      </c>
      <c r="B98" s="20" t="s">
        <v>1395</v>
      </c>
      <c r="C98" s="67">
        <v>214.349121</v>
      </c>
      <c r="D98" s="67"/>
      <c r="E98" s="67"/>
      <c r="F98" s="67"/>
      <c r="G98" s="67"/>
      <c r="H98" s="67">
        <v>206.132926</v>
      </c>
      <c r="I98" s="67"/>
      <c r="J98" s="67"/>
      <c r="K98" s="67">
        <v>8.216195</v>
      </c>
      <c r="L98" s="67"/>
      <c r="M98" s="67"/>
      <c r="N98" s="67"/>
      <c r="O98" s="67"/>
    </row>
    <row r="99" ht="15" customHeight="1" outlineLevel="1" spans="1:15">
      <c r="A99" s="66">
        <v>304005</v>
      </c>
      <c r="B99" s="20" t="s">
        <v>1397</v>
      </c>
      <c r="C99" s="67">
        <v>202.735541</v>
      </c>
      <c r="D99" s="67"/>
      <c r="E99" s="67"/>
      <c r="F99" s="67"/>
      <c r="G99" s="67"/>
      <c r="H99" s="67">
        <v>174.050079</v>
      </c>
      <c r="I99" s="67"/>
      <c r="J99" s="67"/>
      <c r="K99" s="67">
        <v>28.685462</v>
      </c>
      <c r="L99" s="67"/>
      <c r="M99" s="67"/>
      <c r="N99" s="67"/>
      <c r="O99" s="67"/>
    </row>
    <row r="100" ht="15" customHeight="1" outlineLevel="1" spans="1:15">
      <c r="A100" s="66">
        <v>304006</v>
      </c>
      <c r="B100" s="20" t="s">
        <v>1399</v>
      </c>
      <c r="C100" s="67">
        <v>1648.81233</v>
      </c>
      <c r="D100" s="67"/>
      <c r="E100" s="67"/>
      <c r="F100" s="67"/>
      <c r="G100" s="67"/>
      <c r="H100" s="67">
        <v>1188.86433</v>
      </c>
      <c r="I100" s="67">
        <v>421.4</v>
      </c>
      <c r="J100" s="67"/>
      <c r="K100" s="67">
        <v>38.548</v>
      </c>
      <c r="L100" s="67"/>
      <c r="M100" s="67"/>
      <c r="N100" s="67"/>
      <c r="O100" s="67"/>
    </row>
    <row r="101" ht="15" customHeight="1" outlineLevel="1" spans="1:15">
      <c r="A101" s="66">
        <v>304007</v>
      </c>
      <c r="B101" s="20" t="s">
        <v>1401</v>
      </c>
      <c r="C101" s="67">
        <v>584.56402</v>
      </c>
      <c r="D101" s="67"/>
      <c r="E101" s="67"/>
      <c r="F101" s="67"/>
      <c r="G101" s="67"/>
      <c r="H101" s="67">
        <v>549.34019</v>
      </c>
      <c r="I101" s="67"/>
      <c r="J101" s="67"/>
      <c r="K101" s="67">
        <v>3.22383</v>
      </c>
      <c r="L101" s="67"/>
      <c r="M101" s="67"/>
      <c r="N101" s="67"/>
      <c r="O101" s="67">
        <v>32</v>
      </c>
    </row>
    <row r="102" ht="15" customHeight="1" outlineLevel="1" spans="1:15">
      <c r="A102" s="66">
        <v>304008</v>
      </c>
      <c r="B102" s="20" t="s">
        <v>1403</v>
      </c>
      <c r="C102" s="67">
        <v>576.06781</v>
      </c>
      <c r="D102" s="67"/>
      <c r="E102" s="67"/>
      <c r="F102" s="67"/>
      <c r="G102" s="67"/>
      <c r="H102" s="67">
        <v>483.544267</v>
      </c>
      <c r="I102" s="67">
        <v>2.97</v>
      </c>
      <c r="J102" s="67"/>
      <c r="K102" s="67">
        <v>47.553543</v>
      </c>
      <c r="L102" s="67"/>
      <c r="M102" s="67"/>
      <c r="N102" s="67"/>
      <c r="O102" s="67">
        <v>42</v>
      </c>
    </row>
    <row r="103" ht="15" customHeight="1" outlineLevel="1" spans="1:15">
      <c r="A103" s="66">
        <v>305001</v>
      </c>
      <c r="B103" s="20" t="s">
        <v>1405</v>
      </c>
      <c r="C103" s="67">
        <v>3245.134262</v>
      </c>
      <c r="D103" s="67">
        <v>1005.118415</v>
      </c>
      <c r="E103" s="67">
        <v>2185.830944</v>
      </c>
      <c r="F103" s="67">
        <v>2</v>
      </c>
      <c r="G103" s="67">
        <v>38.54</v>
      </c>
      <c r="H103" s="67"/>
      <c r="I103" s="67"/>
      <c r="J103" s="67"/>
      <c r="K103" s="67">
        <v>13.644903</v>
      </c>
      <c r="L103" s="67"/>
      <c r="M103" s="67"/>
      <c r="N103" s="67"/>
      <c r="O103" s="67"/>
    </row>
    <row r="104" ht="15" customHeight="1" outlineLevel="1" spans="1:15">
      <c r="A104" s="66">
        <v>306001</v>
      </c>
      <c r="B104" s="20" t="s">
        <v>1407</v>
      </c>
      <c r="C104" s="67">
        <v>626.878976</v>
      </c>
      <c r="D104" s="67"/>
      <c r="E104" s="67"/>
      <c r="F104" s="67"/>
      <c r="G104" s="67"/>
      <c r="H104" s="67">
        <v>557.656521</v>
      </c>
      <c r="I104" s="67">
        <v>65.85</v>
      </c>
      <c r="J104" s="67"/>
      <c r="K104" s="67">
        <v>3.372455</v>
      </c>
      <c r="L104" s="67"/>
      <c r="M104" s="67"/>
      <c r="N104" s="67"/>
      <c r="O104" s="67"/>
    </row>
    <row r="105" ht="15" customHeight="1" outlineLevel="1" spans="1:15">
      <c r="A105" s="66">
        <v>307001</v>
      </c>
      <c r="B105" s="20" t="s">
        <v>1409</v>
      </c>
      <c r="C105" s="67">
        <v>1901.044308</v>
      </c>
      <c r="D105" s="67">
        <v>1464.851607</v>
      </c>
      <c r="E105" s="67">
        <v>357.965683</v>
      </c>
      <c r="F105" s="67">
        <v>10</v>
      </c>
      <c r="G105" s="67"/>
      <c r="H105" s="67"/>
      <c r="I105" s="67"/>
      <c r="J105" s="67"/>
      <c r="K105" s="67">
        <v>50.227018</v>
      </c>
      <c r="L105" s="67"/>
      <c r="M105" s="67"/>
      <c r="N105" s="67"/>
      <c r="O105" s="67">
        <v>18</v>
      </c>
    </row>
    <row r="106" s="6" customFormat="1" ht="20.1" customHeight="1" spans="1:15">
      <c r="A106" s="68" t="s">
        <v>1410</v>
      </c>
      <c r="B106" s="16" t="s">
        <v>1411</v>
      </c>
      <c r="C106" s="60">
        <f>SUM(C107:C112)</f>
        <v>16148.478404</v>
      </c>
      <c r="D106" s="60">
        <f t="shared" ref="D106:O106" si="5">SUM(D107:D112)</f>
        <v>9773.799729</v>
      </c>
      <c r="E106" s="60">
        <f t="shared" si="5"/>
        <v>4065.145532</v>
      </c>
      <c r="F106" s="60">
        <f t="shared" si="5"/>
        <v>561.6704</v>
      </c>
      <c r="G106" s="60">
        <f t="shared" si="5"/>
        <v>0</v>
      </c>
      <c r="H106" s="60">
        <f t="shared" si="5"/>
        <v>760.715687</v>
      </c>
      <c r="I106" s="60">
        <f t="shared" si="5"/>
        <v>145</v>
      </c>
      <c r="J106" s="60">
        <f t="shared" si="5"/>
        <v>0</v>
      </c>
      <c r="K106" s="60">
        <f t="shared" si="5"/>
        <v>842.147056</v>
      </c>
      <c r="L106" s="60">
        <f t="shared" si="5"/>
        <v>0</v>
      </c>
      <c r="M106" s="60">
        <f t="shared" si="5"/>
        <v>0</v>
      </c>
      <c r="N106" s="60">
        <f t="shared" si="5"/>
        <v>0</v>
      </c>
      <c r="O106" s="60">
        <f t="shared" si="5"/>
        <v>0</v>
      </c>
    </row>
    <row r="107" ht="15" customHeight="1" outlineLevel="1" spans="1:15">
      <c r="A107" s="66">
        <v>401001</v>
      </c>
      <c r="B107" s="20" t="s">
        <v>1413</v>
      </c>
      <c r="C107" s="67">
        <v>2439.2856</v>
      </c>
      <c r="D107" s="67">
        <v>1760.41575</v>
      </c>
      <c r="E107" s="67">
        <v>506.719952</v>
      </c>
      <c r="F107" s="67">
        <v>10</v>
      </c>
      <c r="G107" s="67"/>
      <c r="H107" s="67"/>
      <c r="I107" s="67"/>
      <c r="J107" s="67"/>
      <c r="K107" s="67">
        <v>162.149898</v>
      </c>
      <c r="L107" s="67"/>
      <c r="M107" s="67"/>
      <c r="N107" s="67"/>
      <c r="O107" s="67"/>
    </row>
    <row r="108" ht="15" customHeight="1" outlineLevel="1" spans="1:15">
      <c r="A108" s="66">
        <v>401002</v>
      </c>
      <c r="B108" s="20" t="s">
        <v>1415</v>
      </c>
      <c r="C108" s="67">
        <v>559.723637</v>
      </c>
      <c r="D108" s="67"/>
      <c r="E108" s="67"/>
      <c r="F108" s="67"/>
      <c r="G108" s="67"/>
      <c r="H108" s="67">
        <v>396.282862</v>
      </c>
      <c r="I108" s="67">
        <v>145</v>
      </c>
      <c r="J108" s="67"/>
      <c r="K108" s="67">
        <v>18.440775</v>
      </c>
      <c r="L108" s="67"/>
      <c r="M108" s="67"/>
      <c r="N108" s="67"/>
      <c r="O108" s="67"/>
    </row>
    <row r="109" ht="15" customHeight="1" outlineLevel="1" spans="1:15">
      <c r="A109" s="66">
        <v>402001</v>
      </c>
      <c r="B109" s="20" t="s">
        <v>1417</v>
      </c>
      <c r="C109" s="67">
        <v>12785.036342</v>
      </c>
      <c r="D109" s="67">
        <v>8013.383979</v>
      </c>
      <c r="E109" s="67">
        <v>3558.42558</v>
      </c>
      <c r="F109" s="67">
        <v>551.6704</v>
      </c>
      <c r="G109" s="67"/>
      <c r="H109" s="67"/>
      <c r="I109" s="67"/>
      <c r="J109" s="67"/>
      <c r="K109" s="67">
        <v>661.556383</v>
      </c>
      <c r="L109" s="67"/>
      <c r="M109" s="67"/>
      <c r="N109" s="67"/>
      <c r="O109" s="67"/>
    </row>
    <row r="110" ht="15" customHeight="1" outlineLevel="1" spans="1:15">
      <c r="A110" s="66">
        <v>402003</v>
      </c>
      <c r="B110" s="20" t="s">
        <v>1419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ht="15" customHeight="1" outlineLevel="1" spans="1:15">
      <c r="A111" s="66">
        <v>402004</v>
      </c>
      <c r="B111" s="20" t="s">
        <v>1421</v>
      </c>
      <c r="C111" s="67">
        <v>170</v>
      </c>
      <c r="D111" s="67"/>
      <c r="E111" s="67"/>
      <c r="F111" s="67"/>
      <c r="G111" s="67"/>
      <c r="H111" s="67">
        <v>170</v>
      </c>
      <c r="I111" s="67"/>
      <c r="J111" s="67"/>
      <c r="K111" s="67"/>
      <c r="L111" s="67"/>
      <c r="M111" s="67"/>
      <c r="N111" s="67"/>
      <c r="O111" s="67"/>
    </row>
    <row r="112" ht="15" customHeight="1" outlineLevel="1" spans="1:15">
      <c r="A112" s="66">
        <v>403001</v>
      </c>
      <c r="B112" s="20" t="s">
        <v>1423</v>
      </c>
      <c r="C112" s="67">
        <v>194.432825</v>
      </c>
      <c r="D112" s="67"/>
      <c r="E112" s="67"/>
      <c r="F112" s="67"/>
      <c r="G112" s="67"/>
      <c r="H112" s="67">
        <v>194.432825</v>
      </c>
      <c r="I112" s="67"/>
      <c r="J112" s="67"/>
      <c r="K112" s="67"/>
      <c r="L112" s="67"/>
      <c r="M112" s="67"/>
      <c r="N112" s="67"/>
      <c r="O112" s="67"/>
    </row>
    <row r="113" s="6" customFormat="1" ht="20.1" customHeight="1" spans="1:15">
      <c r="A113" s="68" t="s">
        <v>1424</v>
      </c>
      <c r="B113" s="16" t="s">
        <v>1425</v>
      </c>
      <c r="C113" s="60">
        <f>SUM(C114:C122)</f>
        <v>5116.682462</v>
      </c>
      <c r="D113" s="60">
        <f t="shared" ref="D113:O113" si="6">SUM(D114:D122)</f>
        <v>799.147584</v>
      </c>
      <c r="E113" s="60">
        <f t="shared" si="6"/>
        <v>186.610598</v>
      </c>
      <c r="F113" s="60">
        <f t="shared" si="6"/>
        <v>0.5</v>
      </c>
      <c r="G113" s="60">
        <f t="shared" si="6"/>
        <v>0</v>
      </c>
      <c r="H113" s="60">
        <f t="shared" si="6"/>
        <v>2828.798673</v>
      </c>
      <c r="I113" s="60">
        <f t="shared" si="6"/>
        <v>54</v>
      </c>
      <c r="J113" s="60">
        <f t="shared" si="6"/>
        <v>217</v>
      </c>
      <c r="K113" s="60">
        <f t="shared" si="6"/>
        <v>692.625607</v>
      </c>
      <c r="L113" s="60">
        <f t="shared" si="6"/>
        <v>0</v>
      </c>
      <c r="M113" s="60">
        <f t="shared" si="6"/>
        <v>0</v>
      </c>
      <c r="N113" s="60">
        <f t="shared" si="6"/>
        <v>0</v>
      </c>
      <c r="O113" s="60">
        <f t="shared" si="6"/>
        <v>338</v>
      </c>
    </row>
    <row r="114" ht="15" customHeight="1" outlineLevel="1" spans="1:15">
      <c r="A114" s="66">
        <v>501001</v>
      </c>
      <c r="B114" s="20" t="s">
        <v>1427</v>
      </c>
      <c r="C114" s="67">
        <v>718.283335</v>
      </c>
      <c r="D114" s="67">
        <v>375.098969</v>
      </c>
      <c r="E114" s="67">
        <v>88.844248</v>
      </c>
      <c r="F114" s="67">
        <v>0.5</v>
      </c>
      <c r="G114" s="67"/>
      <c r="H114" s="67"/>
      <c r="I114" s="67"/>
      <c r="J114" s="67">
        <v>211</v>
      </c>
      <c r="K114" s="67">
        <v>42.840118</v>
      </c>
      <c r="L114" s="67"/>
      <c r="M114" s="67"/>
      <c r="N114" s="67"/>
      <c r="O114" s="67"/>
    </row>
    <row r="115" ht="15" customHeight="1" outlineLevel="1" spans="1:15">
      <c r="A115" s="66">
        <v>501002</v>
      </c>
      <c r="B115" s="20" t="s">
        <v>1429</v>
      </c>
      <c r="C115" s="67">
        <v>402.54555</v>
      </c>
      <c r="D115" s="67"/>
      <c r="E115" s="67"/>
      <c r="F115" s="67"/>
      <c r="G115" s="67"/>
      <c r="H115" s="67">
        <v>246.64656</v>
      </c>
      <c r="I115" s="67"/>
      <c r="J115" s="67">
        <v>6</v>
      </c>
      <c r="K115" s="67">
        <v>149.89899</v>
      </c>
      <c r="L115" s="67"/>
      <c r="M115" s="67"/>
      <c r="N115" s="67"/>
      <c r="O115" s="67"/>
    </row>
    <row r="116" ht="15" customHeight="1" outlineLevel="1" spans="1:15">
      <c r="A116" s="66">
        <v>501003</v>
      </c>
      <c r="B116" s="20" t="s">
        <v>1431</v>
      </c>
      <c r="C116" s="67">
        <v>494.050434</v>
      </c>
      <c r="D116" s="67"/>
      <c r="E116" s="67"/>
      <c r="F116" s="67"/>
      <c r="G116" s="67"/>
      <c r="H116" s="67">
        <v>492.050434</v>
      </c>
      <c r="I116" s="67">
        <v>2</v>
      </c>
      <c r="J116" s="67"/>
      <c r="K116" s="67"/>
      <c r="L116" s="67"/>
      <c r="M116" s="67"/>
      <c r="N116" s="67"/>
      <c r="O116" s="67"/>
    </row>
    <row r="117" ht="15" customHeight="1" outlineLevel="1" spans="1:15">
      <c r="A117" s="66">
        <v>502001</v>
      </c>
      <c r="B117" s="20" t="s">
        <v>1433</v>
      </c>
      <c r="C117" s="67">
        <v>556.149627</v>
      </c>
      <c r="D117" s="67"/>
      <c r="E117" s="67"/>
      <c r="F117" s="67"/>
      <c r="G117" s="67"/>
      <c r="H117" s="67">
        <v>416.074772</v>
      </c>
      <c r="I117" s="67">
        <v>1</v>
      </c>
      <c r="J117" s="67"/>
      <c r="K117" s="67">
        <v>139.074855</v>
      </c>
      <c r="L117" s="67"/>
      <c r="M117" s="67"/>
      <c r="N117" s="67"/>
      <c r="O117" s="67"/>
    </row>
    <row r="118" ht="15" customHeight="1" outlineLevel="1" spans="1:15">
      <c r="A118" s="66">
        <v>503001</v>
      </c>
      <c r="B118" s="20" t="s">
        <v>1435</v>
      </c>
      <c r="C118" s="67">
        <v>860.252204</v>
      </c>
      <c r="D118" s="67"/>
      <c r="E118" s="67"/>
      <c r="F118" s="67"/>
      <c r="G118" s="67"/>
      <c r="H118" s="67">
        <v>522.252204</v>
      </c>
      <c r="I118" s="67"/>
      <c r="J118" s="67"/>
      <c r="K118" s="67"/>
      <c r="L118" s="67"/>
      <c r="M118" s="67"/>
      <c r="N118" s="67"/>
      <c r="O118" s="67">
        <v>338</v>
      </c>
    </row>
    <row r="119" ht="15" customHeight="1" outlineLevel="1" spans="1:15">
      <c r="A119" s="66">
        <v>504001</v>
      </c>
      <c r="B119" s="20" t="s">
        <v>1437</v>
      </c>
      <c r="C119" s="67">
        <v>899.851278</v>
      </c>
      <c r="D119" s="67"/>
      <c r="E119" s="67"/>
      <c r="F119" s="67"/>
      <c r="G119" s="67"/>
      <c r="H119" s="67">
        <v>824.146914</v>
      </c>
      <c r="I119" s="67">
        <v>51</v>
      </c>
      <c r="J119" s="67"/>
      <c r="K119" s="67">
        <v>24.704364</v>
      </c>
      <c r="L119" s="67"/>
      <c r="M119" s="67"/>
      <c r="N119" s="67"/>
      <c r="O119" s="67"/>
    </row>
    <row r="120" ht="15" customHeight="1" outlineLevel="1" spans="1:15">
      <c r="A120" s="66">
        <v>505001</v>
      </c>
      <c r="B120" s="20" t="s">
        <v>1439</v>
      </c>
      <c r="C120" s="67">
        <v>607.237645</v>
      </c>
      <c r="D120" s="67">
        <v>424.048615</v>
      </c>
      <c r="E120" s="67">
        <v>97.76635</v>
      </c>
      <c r="F120" s="67"/>
      <c r="G120" s="67"/>
      <c r="H120" s="67"/>
      <c r="I120" s="67"/>
      <c r="J120" s="67"/>
      <c r="K120" s="67">
        <v>85.42268</v>
      </c>
      <c r="L120" s="67"/>
      <c r="M120" s="67"/>
      <c r="N120" s="67"/>
      <c r="O120" s="67"/>
    </row>
    <row r="121" ht="15" customHeight="1" outlineLevel="1" spans="1:15">
      <c r="A121" s="66">
        <v>505002</v>
      </c>
      <c r="B121" s="20" t="s">
        <v>1441</v>
      </c>
      <c r="C121" s="67">
        <v>578.312389</v>
      </c>
      <c r="D121" s="67"/>
      <c r="E121" s="67"/>
      <c r="F121" s="67"/>
      <c r="G121" s="67"/>
      <c r="H121" s="67">
        <v>327.627789</v>
      </c>
      <c r="I121" s="67"/>
      <c r="J121" s="67"/>
      <c r="K121" s="67">
        <v>250.6846</v>
      </c>
      <c r="L121" s="67"/>
      <c r="M121" s="67"/>
      <c r="N121" s="67"/>
      <c r="O121" s="67"/>
    </row>
    <row r="122" ht="15" customHeight="1" outlineLevel="1" spans="1:15">
      <c r="A122" s="66">
        <v>506001</v>
      </c>
      <c r="B122" s="20" t="s">
        <v>1443</v>
      </c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="6" customFormat="1" ht="20.1" customHeight="1" spans="1:15">
      <c r="A123" s="68" t="s">
        <v>1444</v>
      </c>
      <c r="B123" s="16" t="s">
        <v>1445</v>
      </c>
      <c r="C123" s="60">
        <f>SUM(C124:C184)</f>
        <v>129689.923311</v>
      </c>
      <c r="D123" s="60">
        <f t="shared" ref="D123:O123" si="7">SUM(D124:D184)</f>
        <v>1614.930274</v>
      </c>
      <c r="E123" s="60">
        <f t="shared" si="7"/>
        <v>1468.0014</v>
      </c>
      <c r="F123" s="60">
        <f t="shared" si="7"/>
        <v>360.37</v>
      </c>
      <c r="G123" s="60">
        <f t="shared" si="7"/>
        <v>501.5</v>
      </c>
      <c r="H123" s="60">
        <f t="shared" si="7"/>
        <v>119753.745952</v>
      </c>
      <c r="I123" s="60">
        <f t="shared" si="7"/>
        <v>966.10915</v>
      </c>
      <c r="J123" s="60">
        <f t="shared" si="7"/>
        <v>0</v>
      </c>
      <c r="K123" s="60">
        <f t="shared" si="7"/>
        <v>2201.160135</v>
      </c>
      <c r="L123" s="60">
        <f t="shared" si="7"/>
        <v>0</v>
      </c>
      <c r="M123" s="60">
        <f t="shared" si="7"/>
        <v>0</v>
      </c>
      <c r="N123" s="60">
        <f t="shared" si="7"/>
        <v>0</v>
      </c>
      <c r="O123" s="60">
        <f t="shared" si="7"/>
        <v>2824.1064</v>
      </c>
    </row>
    <row r="124" ht="15" customHeight="1" outlineLevel="1" spans="1:15">
      <c r="A124" s="66">
        <v>601001</v>
      </c>
      <c r="B124" s="20" t="s">
        <v>1447</v>
      </c>
      <c r="C124" s="67">
        <v>342.746713</v>
      </c>
      <c r="D124" s="67">
        <v>253.253821</v>
      </c>
      <c r="E124" s="67">
        <v>28.524474</v>
      </c>
      <c r="F124" s="67">
        <v>4.4</v>
      </c>
      <c r="G124" s="67"/>
      <c r="H124" s="67"/>
      <c r="I124" s="67"/>
      <c r="J124" s="67"/>
      <c r="K124" s="67">
        <v>56.568418</v>
      </c>
      <c r="L124" s="67"/>
      <c r="M124" s="67"/>
      <c r="N124" s="67"/>
      <c r="O124" s="67"/>
    </row>
    <row r="125" ht="15" customHeight="1" outlineLevel="1" spans="1:15">
      <c r="A125" s="66">
        <v>602001</v>
      </c>
      <c r="B125" s="20" t="s">
        <v>1449</v>
      </c>
      <c r="C125" s="67">
        <v>1994.446701</v>
      </c>
      <c r="D125" s="67">
        <v>440.646359</v>
      </c>
      <c r="E125" s="67">
        <v>1065.017584</v>
      </c>
      <c r="F125" s="67">
        <v>353</v>
      </c>
      <c r="G125" s="67">
        <v>1.5</v>
      </c>
      <c r="H125" s="67"/>
      <c r="I125" s="67"/>
      <c r="J125" s="67"/>
      <c r="K125" s="67">
        <v>134.282758</v>
      </c>
      <c r="L125" s="67"/>
      <c r="M125" s="67"/>
      <c r="N125" s="67"/>
      <c r="O125" s="67"/>
    </row>
    <row r="126" ht="15" customHeight="1" outlineLevel="1" spans="1:15">
      <c r="A126" s="66">
        <v>602002</v>
      </c>
      <c r="B126" s="20" t="s">
        <v>1451</v>
      </c>
      <c r="C126" s="67">
        <v>363.651453</v>
      </c>
      <c r="D126" s="67"/>
      <c r="E126" s="67"/>
      <c r="F126" s="67"/>
      <c r="G126" s="67"/>
      <c r="H126" s="67">
        <v>359.651453</v>
      </c>
      <c r="I126" s="67"/>
      <c r="J126" s="67"/>
      <c r="K126" s="67"/>
      <c r="L126" s="67"/>
      <c r="M126" s="67"/>
      <c r="N126" s="67"/>
      <c r="O126" s="67">
        <v>4</v>
      </c>
    </row>
    <row r="127" ht="15" customHeight="1" outlineLevel="1" spans="1:15">
      <c r="A127" s="66">
        <v>602003</v>
      </c>
      <c r="B127" s="20" t="s">
        <v>1453</v>
      </c>
      <c r="C127" s="67">
        <v>347.969678</v>
      </c>
      <c r="D127" s="67"/>
      <c r="E127" s="67"/>
      <c r="F127" s="67"/>
      <c r="G127" s="67"/>
      <c r="H127" s="67">
        <v>323.306635</v>
      </c>
      <c r="I127" s="67">
        <v>1.7</v>
      </c>
      <c r="J127" s="67"/>
      <c r="K127" s="67">
        <v>22.963043</v>
      </c>
      <c r="L127" s="67"/>
      <c r="M127" s="67"/>
      <c r="N127" s="67"/>
      <c r="O127" s="67"/>
    </row>
    <row r="128" ht="15" customHeight="1" outlineLevel="1" spans="1:15">
      <c r="A128" s="66">
        <v>602004</v>
      </c>
      <c r="B128" s="20" t="s">
        <v>1455</v>
      </c>
      <c r="C128" s="67">
        <v>75.866449</v>
      </c>
      <c r="D128" s="67"/>
      <c r="E128" s="67"/>
      <c r="F128" s="67"/>
      <c r="G128" s="67"/>
      <c r="H128" s="67">
        <v>69.108111</v>
      </c>
      <c r="I128" s="67"/>
      <c r="J128" s="67"/>
      <c r="K128" s="67">
        <v>6.758338</v>
      </c>
      <c r="L128" s="67"/>
      <c r="M128" s="67"/>
      <c r="N128" s="67"/>
      <c r="O128" s="67"/>
    </row>
    <row r="129" ht="15" customHeight="1" outlineLevel="1" spans="1:15">
      <c r="A129" s="66">
        <v>602005</v>
      </c>
      <c r="B129" s="20" t="s">
        <v>1457</v>
      </c>
      <c r="C129" s="67">
        <v>327.978245</v>
      </c>
      <c r="D129" s="67"/>
      <c r="E129" s="67"/>
      <c r="F129" s="67"/>
      <c r="G129" s="67"/>
      <c r="H129" s="67">
        <v>291.202065</v>
      </c>
      <c r="I129" s="67"/>
      <c r="J129" s="67"/>
      <c r="K129" s="67">
        <v>36.77618</v>
      </c>
      <c r="L129" s="67"/>
      <c r="M129" s="67"/>
      <c r="N129" s="67"/>
      <c r="O129" s="67"/>
    </row>
    <row r="130" ht="15" customHeight="1" outlineLevel="1" spans="1:15">
      <c r="A130" s="66">
        <v>602006</v>
      </c>
      <c r="B130" s="20" t="s">
        <v>1459</v>
      </c>
      <c r="C130" s="67">
        <v>732.944121</v>
      </c>
      <c r="D130" s="67"/>
      <c r="E130" s="67"/>
      <c r="F130" s="67"/>
      <c r="G130" s="67"/>
      <c r="H130" s="67">
        <v>729.902121</v>
      </c>
      <c r="I130" s="67"/>
      <c r="J130" s="67"/>
      <c r="K130" s="67">
        <v>3.042</v>
      </c>
      <c r="L130" s="67"/>
      <c r="M130" s="67"/>
      <c r="N130" s="67"/>
      <c r="O130" s="67"/>
    </row>
    <row r="131" ht="15" customHeight="1" outlineLevel="1" spans="1:15">
      <c r="A131" s="66">
        <v>602007</v>
      </c>
      <c r="B131" s="20" t="s">
        <v>1461</v>
      </c>
      <c r="C131" s="67">
        <v>148.137485</v>
      </c>
      <c r="D131" s="67"/>
      <c r="E131" s="67"/>
      <c r="F131" s="67"/>
      <c r="G131" s="67"/>
      <c r="H131" s="67">
        <v>131.925585</v>
      </c>
      <c r="I131" s="67">
        <v>0.8</v>
      </c>
      <c r="J131" s="67"/>
      <c r="K131" s="67">
        <v>15.4119</v>
      </c>
      <c r="L131" s="67"/>
      <c r="M131" s="67"/>
      <c r="N131" s="67"/>
      <c r="O131" s="67"/>
    </row>
    <row r="132" ht="15" customHeight="1" outlineLevel="1" spans="1:15">
      <c r="A132" s="66">
        <v>603001</v>
      </c>
      <c r="B132" s="20" t="s">
        <v>1463</v>
      </c>
      <c r="C132" s="67">
        <v>934.887752</v>
      </c>
      <c r="D132" s="67"/>
      <c r="E132" s="67"/>
      <c r="F132" s="67"/>
      <c r="G132" s="67"/>
      <c r="H132" s="67">
        <v>794.879007</v>
      </c>
      <c r="I132" s="67">
        <v>133</v>
      </c>
      <c r="J132" s="67"/>
      <c r="K132" s="67">
        <v>7.008745</v>
      </c>
      <c r="L132" s="67"/>
      <c r="M132" s="67"/>
      <c r="N132" s="67"/>
      <c r="O132" s="67"/>
    </row>
    <row r="133" ht="15" customHeight="1" outlineLevel="1" spans="1:15">
      <c r="A133" s="66">
        <v>604001</v>
      </c>
      <c r="B133" s="20" t="s">
        <v>1465</v>
      </c>
      <c r="C133" s="67">
        <v>2695.807837</v>
      </c>
      <c r="D133" s="67"/>
      <c r="E133" s="67"/>
      <c r="F133" s="67"/>
      <c r="G133" s="67"/>
      <c r="H133" s="67">
        <v>2542.704579</v>
      </c>
      <c r="I133" s="67">
        <v>20</v>
      </c>
      <c r="J133" s="67"/>
      <c r="K133" s="67">
        <v>133.103258</v>
      </c>
      <c r="L133" s="67"/>
      <c r="M133" s="67"/>
      <c r="N133" s="67"/>
      <c r="O133" s="67"/>
    </row>
    <row r="134" ht="15" customHeight="1" outlineLevel="1" spans="1:15">
      <c r="A134" s="66">
        <v>605001</v>
      </c>
      <c r="B134" s="20" t="s">
        <v>1467</v>
      </c>
      <c r="C134" s="67">
        <v>3944.499701</v>
      </c>
      <c r="D134" s="67">
        <v>273.801219</v>
      </c>
      <c r="E134" s="67">
        <v>55.235782</v>
      </c>
      <c r="F134" s="67"/>
      <c r="G134" s="67">
        <v>500</v>
      </c>
      <c r="H134" s="67"/>
      <c r="I134" s="67"/>
      <c r="J134" s="67"/>
      <c r="K134" s="67">
        <v>495.2083</v>
      </c>
      <c r="L134" s="67"/>
      <c r="M134" s="67"/>
      <c r="N134" s="67"/>
      <c r="O134" s="67">
        <v>2620.2544</v>
      </c>
    </row>
    <row r="135" ht="15" customHeight="1" outlineLevel="1" spans="1:15">
      <c r="A135" s="66">
        <v>605002</v>
      </c>
      <c r="B135" s="20" t="s">
        <v>1469</v>
      </c>
      <c r="C135" s="67">
        <v>1025.099056</v>
      </c>
      <c r="D135" s="67"/>
      <c r="E135" s="67"/>
      <c r="F135" s="67"/>
      <c r="G135" s="67"/>
      <c r="H135" s="67">
        <v>1005.099056</v>
      </c>
      <c r="I135" s="67"/>
      <c r="J135" s="67"/>
      <c r="K135" s="67"/>
      <c r="L135" s="67"/>
      <c r="M135" s="67"/>
      <c r="N135" s="67"/>
      <c r="O135" s="67">
        <v>20</v>
      </c>
    </row>
    <row r="136" ht="15" customHeight="1" outlineLevel="1" spans="1:15">
      <c r="A136" s="66">
        <v>605003</v>
      </c>
      <c r="B136" s="20" t="s">
        <v>1471</v>
      </c>
      <c r="C136" s="67">
        <v>246.656259</v>
      </c>
      <c r="D136" s="67"/>
      <c r="E136" s="67"/>
      <c r="F136" s="67"/>
      <c r="G136" s="67"/>
      <c r="H136" s="67">
        <v>146.656259</v>
      </c>
      <c r="I136" s="67">
        <v>100</v>
      </c>
      <c r="J136" s="67"/>
      <c r="K136" s="67"/>
      <c r="L136" s="67"/>
      <c r="M136" s="67"/>
      <c r="N136" s="67"/>
      <c r="O136" s="67"/>
    </row>
    <row r="137" ht="15" customHeight="1" outlineLevel="1" spans="1:15">
      <c r="A137" s="66">
        <v>605004</v>
      </c>
      <c r="B137" s="20" t="s">
        <v>1473</v>
      </c>
      <c r="C137" s="67">
        <v>660.093977</v>
      </c>
      <c r="D137" s="67"/>
      <c r="E137" s="67"/>
      <c r="F137" s="67"/>
      <c r="G137" s="67"/>
      <c r="H137" s="67">
        <v>573.183827</v>
      </c>
      <c r="I137" s="67">
        <v>0.0004</v>
      </c>
      <c r="J137" s="67"/>
      <c r="K137" s="67">
        <v>86.90975</v>
      </c>
      <c r="L137" s="67"/>
      <c r="M137" s="67"/>
      <c r="N137" s="67"/>
      <c r="O137" s="67"/>
    </row>
    <row r="138" ht="15" customHeight="1" outlineLevel="1" spans="1:15">
      <c r="A138" s="66">
        <v>605005</v>
      </c>
      <c r="B138" s="20" t="s">
        <v>1475</v>
      </c>
      <c r="C138" s="67">
        <v>559.600487</v>
      </c>
      <c r="D138" s="67"/>
      <c r="E138" s="67"/>
      <c r="F138" s="67"/>
      <c r="G138" s="67"/>
      <c r="H138" s="67">
        <v>554.586487</v>
      </c>
      <c r="I138" s="67"/>
      <c r="J138" s="67"/>
      <c r="K138" s="67">
        <v>1.014</v>
      </c>
      <c r="L138" s="67"/>
      <c r="M138" s="67"/>
      <c r="N138" s="67"/>
      <c r="O138" s="67">
        <v>4</v>
      </c>
    </row>
    <row r="139" ht="15" customHeight="1" outlineLevel="1" spans="1:15">
      <c r="A139" s="66">
        <v>605006</v>
      </c>
      <c r="B139" s="20" t="s">
        <v>1477</v>
      </c>
      <c r="C139" s="67">
        <v>226.805712</v>
      </c>
      <c r="D139" s="67"/>
      <c r="E139" s="67"/>
      <c r="F139" s="67"/>
      <c r="G139" s="67"/>
      <c r="H139" s="67">
        <v>199.972959</v>
      </c>
      <c r="I139" s="67">
        <v>20</v>
      </c>
      <c r="J139" s="67"/>
      <c r="K139" s="67">
        <v>6.832753</v>
      </c>
      <c r="L139" s="67"/>
      <c r="M139" s="67"/>
      <c r="N139" s="67"/>
      <c r="O139" s="67"/>
    </row>
    <row r="140" ht="15" customHeight="1" outlineLevel="1" spans="1:15">
      <c r="A140" s="66">
        <v>605007</v>
      </c>
      <c r="B140" s="20" t="s">
        <v>1479</v>
      </c>
      <c r="C140" s="67">
        <v>2624.880313</v>
      </c>
      <c r="D140" s="67"/>
      <c r="E140" s="67"/>
      <c r="F140" s="67"/>
      <c r="G140" s="67"/>
      <c r="H140" s="67">
        <v>2623.866313</v>
      </c>
      <c r="I140" s="67"/>
      <c r="J140" s="67"/>
      <c r="K140" s="67">
        <v>1.014</v>
      </c>
      <c r="L140" s="67"/>
      <c r="M140" s="67"/>
      <c r="N140" s="67"/>
      <c r="O140" s="67"/>
    </row>
    <row r="141" ht="15" customHeight="1" outlineLevel="1" spans="1:15">
      <c r="A141" s="66">
        <v>605008</v>
      </c>
      <c r="B141" s="20" t="s">
        <v>1481</v>
      </c>
      <c r="C141" s="67">
        <v>582.850521</v>
      </c>
      <c r="D141" s="67"/>
      <c r="E141" s="67"/>
      <c r="F141" s="67"/>
      <c r="G141" s="67"/>
      <c r="H141" s="67">
        <v>574.808521</v>
      </c>
      <c r="I141" s="67">
        <v>5</v>
      </c>
      <c r="J141" s="67"/>
      <c r="K141" s="67">
        <v>3.042</v>
      </c>
      <c r="L141" s="67"/>
      <c r="M141" s="67"/>
      <c r="N141" s="67"/>
      <c r="O141" s="67"/>
    </row>
    <row r="142" ht="15" customHeight="1" outlineLevel="1" spans="1:15">
      <c r="A142" s="66">
        <v>605009</v>
      </c>
      <c r="B142" s="20" t="s">
        <v>1483</v>
      </c>
      <c r="C142" s="67">
        <v>2042.201672</v>
      </c>
      <c r="D142" s="67"/>
      <c r="E142" s="67"/>
      <c r="F142" s="67"/>
      <c r="G142" s="67"/>
      <c r="H142" s="67">
        <v>2000.131672</v>
      </c>
      <c r="I142" s="67">
        <v>35</v>
      </c>
      <c r="J142" s="67"/>
      <c r="K142" s="67">
        <v>5.07</v>
      </c>
      <c r="L142" s="67"/>
      <c r="M142" s="67"/>
      <c r="N142" s="67"/>
      <c r="O142" s="67">
        <v>2</v>
      </c>
    </row>
    <row r="143" ht="15" customHeight="1" outlineLevel="1" spans="1:15">
      <c r="A143" s="66">
        <v>605010</v>
      </c>
      <c r="B143" s="20" t="s">
        <v>1485</v>
      </c>
      <c r="C143" s="67">
        <v>3066.247388</v>
      </c>
      <c r="D143" s="67"/>
      <c r="E143" s="67"/>
      <c r="F143" s="67"/>
      <c r="G143" s="67"/>
      <c r="H143" s="67">
        <v>3049.219388</v>
      </c>
      <c r="I143" s="67">
        <v>15</v>
      </c>
      <c r="J143" s="67"/>
      <c r="K143" s="67">
        <v>2.028</v>
      </c>
      <c r="L143" s="67"/>
      <c r="M143" s="67"/>
      <c r="N143" s="67"/>
      <c r="O143" s="67"/>
    </row>
    <row r="144" ht="15" customHeight="1" outlineLevel="1" spans="1:15">
      <c r="A144" s="66">
        <v>605011</v>
      </c>
      <c r="B144" s="20" t="s">
        <v>1487</v>
      </c>
      <c r="C144" s="67">
        <v>1378.223926</v>
      </c>
      <c r="D144" s="67"/>
      <c r="E144" s="67"/>
      <c r="F144" s="67"/>
      <c r="G144" s="67"/>
      <c r="H144" s="67">
        <v>1375.181926</v>
      </c>
      <c r="I144" s="67"/>
      <c r="J144" s="67"/>
      <c r="K144" s="67">
        <v>3.042</v>
      </c>
      <c r="L144" s="67"/>
      <c r="M144" s="67"/>
      <c r="N144" s="67"/>
      <c r="O144" s="67"/>
    </row>
    <row r="145" ht="15" customHeight="1" outlineLevel="1" spans="1:15">
      <c r="A145" s="66">
        <v>605012</v>
      </c>
      <c r="B145" s="20" t="s">
        <v>1489</v>
      </c>
      <c r="C145" s="67">
        <v>997.85819</v>
      </c>
      <c r="D145" s="67"/>
      <c r="E145" s="67"/>
      <c r="F145" s="67"/>
      <c r="G145" s="67"/>
      <c r="H145" s="67">
        <v>991.83019</v>
      </c>
      <c r="I145" s="67">
        <v>4</v>
      </c>
      <c r="J145" s="67"/>
      <c r="K145" s="67">
        <v>2.028</v>
      </c>
      <c r="L145" s="67"/>
      <c r="M145" s="67"/>
      <c r="N145" s="67"/>
      <c r="O145" s="67"/>
    </row>
    <row r="146" ht="15" customHeight="1" outlineLevel="1" spans="1:15">
      <c r="A146" s="66">
        <v>605013</v>
      </c>
      <c r="B146" s="20" t="s">
        <v>1491</v>
      </c>
      <c r="C146" s="67">
        <v>3128.311596</v>
      </c>
      <c r="D146" s="67"/>
      <c r="E146" s="67"/>
      <c r="F146" s="67"/>
      <c r="G146" s="67"/>
      <c r="H146" s="67">
        <v>3127.297596</v>
      </c>
      <c r="I146" s="67"/>
      <c r="J146" s="67"/>
      <c r="K146" s="67">
        <v>1.014</v>
      </c>
      <c r="L146" s="67"/>
      <c r="M146" s="67"/>
      <c r="N146" s="67"/>
      <c r="O146" s="67"/>
    </row>
    <row r="147" ht="15" customHeight="1" outlineLevel="1" spans="1:15">
      <c r="A147" s="66">
        <v>605014</v>
      </c>
      <c r="B147" s="20" t="s">
        <v>1493</v>
      </c>
      <c r="C147" s="67">
        <v>639.168266</v>
      </c>
      <c r="D147" s="67"/>
      <c r="E147" s="67"/>
      <c r="F147" s="67"/>
      <c r="G147" s="67"/>
      <c r="H147" s="67">
        <v>564.288266</v>
      </c>
      <c r="I147" s="67">
        <v>5</v>
      </c>
      <c r="J147" s="67"/>
      <c r="K147" s="67">
        <v>2.028</v>
      </c>
      <c r="L147" s="67"/>
      <c r="M147" s="67"/>
      <c r="N147" s="67"/>
      <c r="O147" s="67">
        <v>67.852</v>
      </c>
    </row>
    <row r="148" ht="15" customHeight="1" outlineLevel="1" spans="1:15">
      <c r="A148" s="66">
        <v>605015</v>
      </c>
      <c r="B148" s="20" t="s">
        <v>1495</v>
      </c>
      <c r="C148" s="67">
        <v>2370.085632</v>
      </c>
      <c r="D148" s="67"/>
      <c r="E148" s="67"/>
      <c r="F148" s="67"/>
      <c r="G148" s="67"/>
      <c r="H148" s="67">
        <v>2354.043632</v>
      </c>
      <c r="I148" s="67">
        <v>13</v>
      </c>
      <c r="J148" s="67"/>
      <c r="K148" s="67">
        <v>3.042</v>
      </c>
      <c r="L148" s="67"/>
      <c r="M148" s="67"/>
      <c r="N148" s="67"/>
      <c r="O148" s="67"/>
    </row>
    <row r="149" ht="15" customHeight="1" outlineLevel="1" spans="1:15">
      <c r="A149" s="66">
        <v>605016</v>
      </c>
      <c r="B149" s="20" t="s">
        <v>1497</v>
      </c>
      <c r="C149" s="67">
        <v>5794.416275</v>
      </c>
      <c r="D149" s="67"/>
      <c r="E149" s="67"/>
      <c r="F149" s="67"/>
      <c r="G149" s="67"/>
      <c r="H149" s="67">
        <v>5749.346275</v>
      </c>
      <c r="I149" s="67">
        <v>40</v>
      </c>
      <c r="J149" s="67"/>
      <c r="K149" s="67">
        <v>5.07</v>
      </c>
      <c r="L149" s="67"/>
      <c r="M149" s="67"/>
      <c r="N149" s="67"/>
      <c r="O149" s="67"/>
    </row>
    <row r="150" ht="15" customHeight="1" outlineLevel="1" spans="1:15">
      <c r="A150" s="66">
        <v>605017</v>
      </c>
      <c r="B150" s="20" t="s">
        <v>1499</v>
      </c>
      <c r="C150" s="67">
        <v>3220.75006</v>
      </c>
      <c r="D150" s="67"/>
      <c r="E150" s="67"/>
      <c r="F150" s="67"/>
      <c r="G150" s="67"/>
      <c r="H150" s="67">
        <v>3214.66606</v>
      </c>
      <c r="I150" s="67"/>
      <c r="J150" s="67"/>
      <c r="K150" s="67">
        <v>6.084</v>
      </c>
      <c r="L150" s="67"/>
      <c r="M150" s="67"/>
      <c r="N150" s="67"/>
      <c r="O150" s="67"/>
    </row>
    <row r="151" ht="15" customHeight="1" outlineLevel="1" spans="1:15">
      <c r="A151" s="66">
        <v>605018</v>
      </c>
      <c r="B151" s="20" t="s">
        <v>1501</v>
      </c>
      <c r="C151" s="67">
        <v>5059.330189</v>
      </c>
      <c r="D151" s="67"/>
      <c r="E151" s="67"/>
      <c r="F151" s="67"/>
      <c r="G151" s="67"/>
      <c r="H151" s="67">
        <v>4925.056189</v>
      </c>
      <c r="I151" s="67">
        <v>120</v>
      </c>
      <c r="J151" s="67"/>
      <c r="K151" s="67">
        <v>14.274</v>
      </c>
      <c r="L151" s="67"/>
      <c r="M151" s="67"/>
      <c r="N151" s="67"/>
      <c r="O151" s="67"/>
    </row>
    <row r="152" ht="15" customHeight="1" outlineLevel="1" spans="1:15">
      <c r="A152" s="66">
        <v>605019</v>
      </c>
      <c r="B152" s="20" t="s">
        <v>1503</v>
      </c>
      <c r="C152" s="67">
        <v>3793.607799</v>
      </c>
      <c r="D152" s="67"/>
      <c r="E152" s="67"/>
      <c r="F152" s="67"/>
      <c r="G152" s="67"/>
      <c r="H152" s="67">
        <v>3741.579799</v>
      </c>
      <c r="I152" s="67">
        <v>50</v>
      </c>
      <c r="J152" s="67"/>
      <c r="K152" s="67">
        <v>2.028</v>
      </c>
      <c r="L152" s="67"/>
      <c r="M152" s="67"/>
      <c r="N152" s="67"/>
      <c r="O152" s="67"/>
    </row>
    <row r="153" ht="15" customHeight="1" outlineLevel="1" spans="1:15">
      <c r="A153" s="66">
        <v>605020</v>
      </c>
      <c r="B153" s="20" t="s">
        <v>1505</v>
      </c>
      <c r="C153" s="67">
        <v>3340.8871</v>
      </c>
      <c r="D153" s="67"/>
      <c r="E153" s="67"/>
      <c r="F153" s="67"/>
      <c r="G153" s="67"/>
      <c r="H153" s="67">
        <v>3283.4371</v>
      </c>
      <c r="I153" s="67">
        <v>42.24</v>
      </c>
      <c r="J153" s="67"/>
      <c r="K153" s="67">
        <v>15.21</v>
      </c>
      <c r="L153" s="67"/>
      <c r="M153" s="67"/>
      <c r="N153" s="67"/>
      <c r="O153" s="67"/>
    </row>
    <row r="154" ht="15" customHeight="1" outlineLevel="1" spans="1:15">
      <c r="A154" s="66">
        <v>605021</v>
      </c>
      <c r="B154" s="20" t="s">
        <v>1507</v>
      </c>
      <c r="C154" s="67">
        <v>1783.434371</v>
      </c>
      <c r="D154" s="67"/>
      <c r="E154" s="67"/>
      <c r="F154" s="67"/>
      <c r="G154" s="67"/>
      <c r="H154" s="67">
        <v>1761.272371</v>
      </c>
      <c r="I154" s="67">
        <v>10</v>
      </c>
      <c r="J154" s="67"/>
      <c r="K154" s="67">
        <v>6.162</v>
      </c>
      <c r="L154" s="67"/>
      <c r="M154" s="67"/>
      <c r="N154" s="67"/>
      <c r="O154" s="67">
        <v>6</v>
      </c>
    </row>
    <row r="155" ht="15" customHeight="1" outlineLevel="1" spans="1:15">
      <c r="A155" s="66">
        <v>605022</v>
      </c>
      <c r="B155" s="20" t="s">
        <v>1509</v>
      </c>
      <c r="C155" s="67">
        <v>393.643879</v>
      </c>
      <c r="D155" s="67"/>
      <c r="E155" s="67"/>
      <c r="F155" s="67"/>
      <c r="G155" s="67"/>
      <c r="H155" s="67">
        <v>388.101879</v>
      </c>
      <c r="I155" s="67">
        <v>2.5</v>
      </c>
      <c r="J155" s="67"/>
      <c r="K155" s="67">
        <v>3.042</v>
      </c>
      <c r="L155" s="67"/>
      <c r="M155" s="67"/>
      <c r="N155" s="67"/>
      <c r="O155" s="67"/>
    </row>
    <row r="156" ht="15" customHeight="1" outlineLevel="1" spans="1:15">
      <c r="A156" s="66">
        <v>605023</v>
      </c>
      <c r="B156" s="20" t="s">
        <v>1511</v>
      </c>
      <c r="C156" s="67">
        <v>888.77897</v>
      </c>
      <c r="D156" s="67"/>
      <c r="E156" s="67"/>
      <c r="F156" s="67"/>
      <c r="G156" s="67"/>
      <c r="H156" s="67">
        <v>888.77897</v>
      </c>
      <c r="I156" s="67"/>
      <c r="J156" s="67"/>
      <c r="K156" s="67"/>
      <c r="L156" s="67"/>
      <c r="M156" s="67"/>
      <c r="N156" s="67"/>
      <c r="O156" s="67"/>
    </row>
    <row r="157" ht="15" customHeight="1" outlineLevel="1" spans="1:15">
      <c r="A157" s="66">
        <v>605024</v>
      </c>
      <c r="B157" s="20" t="s">
        <v>1513</v>
      </c>
      <c r="C157" s="67">
        <v>414.243687</v>
      </c>
      <c r="D157" s="67"/>
      <c r="E157" s="67"/>
      <c r="F157" s="67"/>
      <c r="G157" s="67"/>
      <c r="H157" s="67">
        <v>414.243687</v>
      </c>
      <c r="I157" s="67"/>
      <c r="J157" s="67"/>
      <c r="K157" s="67"/>
      <c r="L157" s="67"/>
      <c r="M157" s="67"/>
      <c r="N157" s="67"/>
      <c r="O157" s="67"/>
    </row>
    <row r="158" ht="15" customHeight="1" outlineLevel="1" spans="1:15">
      <c r="A158" s="66">
        <v>605025</v>
      </c>
      <c r="B158" s="20" t="s">
        <v>1515</v>
      </c>
      <c r="C158" s="67">
        <v>3525.571562</v>
      </c>
      <c r="D158" s="67"/>
      <c r="E158" s="67"/>
      <c r="F158" s="67"/>
      <c r="G158" s="67"/>
      <c r="H158" s="67">
        <v>3476.983562</v>
      </c>
      <c r="I158" s="67">
        <v>6</v>
      </c>
      <c r="J158" s="67"/>
      <c r="K158" s="67">
        <v>42.588</v>
      </c>
      <c r="L158" s="67"/>
      <c r="M158" s="67"/>
      <c r="N158" s="67"/>
      <c r="O158" s="67"/>
    </row>
    <row r="159" ht="15" customHeight="1" outlineLevel="1" spans="1:15">
      <c r="A159" s="66">
        <v>605026</v>
      </c>
      <c r="B159" s="20" t="s">
        <v>1517</v>
      </c>
      <c r="C159" s="67">
        <v>7950.15101</v>
      </c>
      <c r="D159" s="67"/>
      <c r="E159" s="67"/>
      <c r="F159" s="67"/>
      <c r="G159" s="67"/>
      <c r="H159" s="67">
        <v>7810.85276</v>
      </c>
      <c r="I159" s="67">
        <v>34.15425</v>
      </c>
      <c r="J159" s="67"/>
      <c r="K159" s="67">
        <v>105.144</v>
      </c>
      <c r="L159" s="67"/>
      <c r="M159" s="67"/>
      <c r="N159" s="67"/>
      <c r="O159" s="67"/>
    </row>
    <row r="160" ht="15" customHeight="1" outlineLevel="1" spans="1:15">
      <c r="A160" s="66">
        <v>605027</v>
      </c>
      <c r="B160" s="20" t="s">
        <v>1519</v>
      </c>
      <c r="C160" s="67">
        <v>4939.369015</v>
      </c>
      <c r="D160" s="67"/>
      <c r="E160" s="67"/>
      <c r="F160" s="67"/>
      <c r="G160" s="67"/>
      <c r="H160" s="67">
        <v>4861.291015</v>
      </c>
      <c r="I160" s="67"/>
      <c r="J160" s="67"/>
      <c r="K160" s="67">
        <v>78.078</v>
      </c>
      <c r="L160" s="67"/>
      <c r="M160" s="67"/>
      <c r="N160" s="67"/>
      <c r="O160" s="67"/>
    </row>
    <row r="161" ht="15" customHeight="1" outlineLevel="1" spans="1:15">
      <c r="A161" s="66">
        <v>605028</v>
      </c>
      <c r="B161" s="20" t="s">
        <v>1521</v>
      </c>
      <c r="C161" s="67">
        <v>4740.986892</v>
      </c>
      <c r="D161" s="67"/>
      <c r="E161" s="67"/>
      <c r="F161" s="67"/>
      <c r="G161" s="67"/>
      <c r="H161" s="67">
        <v>4640.486325</v>
      </c>
      <c r="I161" s="67">
        <v>50.7345</v>
      </c>
      <c r="J161" s="67"/>
      <c r="K161" s="67">
        <v>49.766067</v>
      </c>
      <c r="L161" s="67"/>
      <c r="M161" s="67"/>
      <c r="N161" s="67"/>
      <c r="O161" s="67"/>
    </row>
    <row r="162" ht="15" customHeight="1" outlineLevel="1" spans="1:15">
      <c r="A162" s="66">
        <v>605029</v>
      </c>
      <c r="B162" s="20" t="s">
        <v>1523</v>
      </c>
      <c r="C162" s="67">
        <v>4623.190479</v>
      </c>
      <c r="D162" s="67"/>
      <c r="E162" s="67"/>
      <c r="F162" s="67"/>
      <c r="G162" s="67"/>
      <c r="H162" s="67">
        <v>4547.554143</v>
      </c>
      <c r="I162" s="67"/>
      <c r="J162" s="67"/>
      <c r="K162" s="67">
        <v>69.636336</v>
      </c>
      <c r="L162" s="67"/>
      <c r="M162" s="67"/>
      <c r="N162" s="67"/>
      <c r="O162" s="67">
        <v>6</v>
      </c>
    </row>
    <row r="163" ht="15" customHeight="1" outlineLevel="1" spans="1:15">
      <c r="A163" s="66">
        <v>605030</v>
      </c>
      <c r="B163" s="20" t="s">
        <v>1525</v>
      </c>
      <c r="C163" s="67">
        <v>3511.721459</v>
      </c>
      <c r="D163" s="67"/>
      <c r="E163" s="67"/>
      <c r="F163" s="67"/>
      <c r="G163" s="67"/>
      <c r="H163" s="67">
        <v>3456.360459</v>
      </c>
      <c r="I163" s="67">
        <v>20</v>
      </c>
      <c r="J163" s="67"/>
      <c r="K163" s="67">
        <v>35.361</v>
      </c>
      <c r="L163" s="67"/>
      <c r="M163" s="67"/>
      <c r="N163" s="67"/>
      <c r="O163" s="67"/>
    </row>
    <row r="164" ht="15" customHeight="1" outlineLevel="1" spans="1:15">
      <c r="A164" s="66">
        <v>605031</v>
      </c>
      <c r="B164" s="20" t="s">
        <v>1527</v>
      </c>
      <c r="C164" s="67">
        <v>4688.035772</v>
      </c>
      <c r="D164" s="67"/>
      <c r="E164" s="67"/>
      <c r="F164" s="67"/>
      <c r="G164" s="67"/>
      <c r="H164" s="67">
        <v>4609.454832</v>
      </c>
      <c r="I164" s="67">
        <v>24.4</v>
      </c>
      <c r="J164" s="67"/>
      <c r="K164" s="67">
        <v>54.18094</v>
      </c>
      <c r="L164" s="67"/>
      <c r="M164" s="67"/>
      <c r="N164" s="67"/>
      <c r="O164" s="67"/>
    </row>
    <row r="165" ht="15" customHeight="1" outlineLevel="1" spans="1:15">
      <c r="A165" s="66">
        <v>605032</v>
      </c>
      <c r="B165" s="20" t="s">
        <v>1529</v>
      </c>
      <c r="C165" s="67">
        <v>6402.247373</v>
      </c>
      <c r="D165" s="67"/>
      <c r="E165" s="67"/>
      <c r="F165" s="67"/>
      <c r="G165" s="67"/>
      <c r="H165" s="67">
        <v>6044.667502</v>
      </c>
      <c r="I165" s="67">
        <v>35.28</v>
      </c>
      <c r="J165" s="67"/>
      <c r="K165" s="67">
        <v>316.299871</v>
      </c>
      <c r="L165" s="67"/>
      <c r="M165" s="67"/>
      <c r="N165" s="67"/>
      <c r="O165" s="67">
        <v>6</v>
      </c>
    </row>
    <row r="166" ht="15" customHeight="1" outlineLevel="1" spans="1:15">
      <c r="A166" s="66">
        <v>605033</v>
      </c>
      <c r="B166" s="20" t="s">
        <v>1531</v>
      </c>
      <c r="C166" s="67">
        <v>3374.303851</v>
      </c>
      <c r="D166" s="67"/>
      <c r="E166" s="67"/>
      <c r="F166" s="67"/>
      <c r="G166" s="67"/>
      <c r="H166" s="67">
        <v>3359.093851</v>
      </c>
      <c r="I166" s="67"/>
      <c r="J166" s="67"/>
      <c r="K166" s="67">
        <v>15.21</v>
      </c>
      <c r="L166" s="67"/>
      <c r="M166" s="67"/>
      <c r="N166" s="67"/>
      <c r="O166" s="67"/>
    </row>
    <row r="167" ht="15" customHeight="1" outlineLevel="1" spans="1:15">
      <c r="A167" s="66">
        <v>605034</v>
      </c>
      <c r="B167" s="20" t="s">
        <v>1533</v>
      </c>
      <c r="C167" s="67">
        <v>3871.552299</v>
      </c>
      <c r="D167" s="67"/>
      <c r="E167" s="67"/>
      <c r="F167" s="67"/>
      <c r="G167" s="67"/>
      <c r="H167" s="67">
        <v>3798.796299</v>
      </c>
      <c r="I167" s="67">
        <v>12</v>
      </c>
      <c r="J167" s="67"/>
      <c r="K167" s="67">
        <v>54.756</v>
      </c>
      <c r="L167" s="67"/>
      <c r="M167" s="67"/>
      <c r="N167" s="67"/>
      <c r="O167" s="67">
        <v>6</v>
      </c>
    </row>
    <row r="168" ht="15" customHeight="1" outlineLevel="1" spans="1:15">
      <c r="A168" s="66">
        <v>605035</v>
      </c>
      <c r="B168" s="20" t="s">
        <v>1535</v>
      </c>
      <c r="C168" s="67">
        <v>5982.4623</v>
      </c>
      <c r="D168" s="67"/>
      <c r="E168" s="67"/>
      <c r="F168" s="67"/>
      <c r="G168" s="67"/>
      <c r="H168" s="67">
        <v>5893.7203</v>
      </c>
      <c r="I168" s="67">
        <v>35</v>
      </c>
      <c r="J168" s="67"/>
      <c r="K168" s="67">
        <v>53.742</v>
      </c>
      <c r="L168" s="67"/>
      <c r="M168" s="67"/>
      <c r="N168" s="67"/>
      <c r="O168" s="67"/>
    </row>
    <row r="169" ht="15" customHeight="1" outlineLevel="1" spans="1:15">
      <c r="A169" s="66">
        <v>605036</v>
      </c>
      <c r="B169" s="20" t="s">
        <v>1537</v>
      </c>
      <c r="C169" s="67">
        <v>4238.384879</v>
      </c>
      <c r="D169" s="67"/>
      <c r="E169" s="67"/>
      <c r="F169" s="67"/>
      <c r="G169" s="67"/>
      <c r="H169" s="67">
        <v>4177.544879</v>
      </c>
      <c r="I169" s="67"/>
      <c r="J169" s="67"/>
      <c r="K169" s="67">
        <v>60.84</v>
      </c>
      <c r="L169" s="67"/>
      <c r="M169" s="67"/>
      <c r="N169" s="67"/>
      <c r="O169" s="67"/>
    </row>
    <row r="170" ht="15" customHeight="1" outlineLevel="1" spans="1:15">
      <c r="A170" s="66">
        <v>605037</v>
      </c>
      <c r="B170" s="20" t="s">
        <v>1539</v>
      </c>
      <c r="C170" s="67">
        <v>478.204729</v>
      </c>
      <c r="D170" s="67"/>
      <c r="E170" s="67"/>
      <c r="F170" s="67"/>
      <c r="G170" s="67"/>
      <c r="H170" s="67">
        <v>471.106729</v>
      </c>
      <c r="I170" s="67"/>
      <c r="J170" s="67"/>
      <c r="K170" s="67">
        <v>7.098</v>
      </c>
      <c r="L170" s="67"/>
      <c r="M170" s="67"/>
      <c r="N170" s="67"/>
      <c r="O170" s="67"/>
    </row>
    <row r="171" ht="15" customHeight="1" outlineLevel="1" spans="1:15">
      <c r="A171" s="66">
        <v>605038</v>
      </c>
      <c r="B171" s="20" t="s">
        <v>1541</v>
      </c>
      <c r="C171" s="67">
        <v>1637.410998</v>
      </c>
      <c r="D171" s="67"/>
      <c r="E171" s="67"/>
      <c r="F171" s="67"/>
      <c r="G171" s="67"/>
      <c r="H171" s="67">
        <v>1596.278462</v>
      </c>
      <c r="I171" s="67">
        <v>27.3</v>
      </c>
      <c r="J171" s="67"/>
      <c r="K171" s="67">
        <v>13.832536</v>
      </c>
      <c r="L171" s="67"/>
      <c r="M171" s="67"/>
      <c r="N171" s="67"/>
      <c r="O171" s="67"/>
    </row>
    <row r="172" ht="15" customHeight="1" outlineLevel="1" spans="1:15">
      <c r="A172" s="66">
        <v>605039</v>
      </c>
      <c r="B172" s="20" t="s">
        <v>1543</v>
      </c>
      <c r="C172" s="67">
        <v>1694.535837</v>
      </c>
      <c r="D172" s="67"/>
      <c r="E172" s="67"/>
      <c r="F172" s="67"/>
      <c r="G172" s="67"/>
      <c r="H172" s="67">
        <v>1674.017349</v>
      </c>
      <c r="I172" s="67"/>
      <c r="J172" s="67"/>
      <c r="K172" s="67">
        <v>20.518488</v>
      </c>
      <c r="L172" s="67"/>
      <c r="M172" s="67"/>
      <c r="N172" s="67"/>
      <c r="O172" s="67"/>
    </row>
    <row r="173" ht="15" customHeight="1" outlineLevel="1" spans="1:15">
      <c r="A173" s="66">
        <v>605040</v>
      </c>
      <c r="B173" s="20" t="s">
        <v>1545</v>
      </c>
      <c r="C173" s="67">
        <v>1068.687923</v>
      </c>
      <c r="D173" s="67"/>
      <c r="E173" s="67"/>
      <c r="F173" s="67"/>
      <c r="G173" s="67"/>
      <c r="H173" s="67">
        <v>1060.575923</v>
      </c>
      <c r="I173" s="67"/>
      <c r="J173" s="67"/>
      <c r="K173" s="67">
        <v>8.112</v>
      </c>
      <c r="L173" s="67"/>
      <c r="M173" s="67"/>
      <c r="N173" s="67"/>
      <c r="O173" s="67"/>
    </row>
    <row r="174" ht="15" customHeight="1" outlineLevel="1" spans="1:15">
      <c r="A174" s="66">
        <v>605041</v>
      </c>
      <c r="B174" s="20" t="s">
        <v>1547</v>
      </c>
      <c r="C174" s="67">
        <v>757.750118</v>
      </c>
      <c r="D174" s="67"/>
      <c r="E174" s="67"/>
      <c r="F174" s="67"/>
      <c r="G174" s="67"/>
      <c r="H174" s="67">
        <v>753.750118</v>
      </c>
      <c r="I174" s="67">
        <v>4</v>
      </c>
      <c r="J174" s="67"/>
      <c r="K174" s="67"/>
      <c r="L174" s="67"/>
      <c r="M174" s="67"/>
      <c r="N174" s="67"/>
      <c r="O174" s="67"/>
    </row>
    <row r="175" ht="15" customHeight="1" outlineLevel="1" spans="1:15">
      <c r="A175" s="66">
        <v>605042</v>
      </c>
      <c r="B175" s="20" t="s">
        <v>1549</v>
      </c>
      <c r="C175" s="67">
        <v>1307.357379</v>
      </c>
      <c r="D175" s="67"/>
      <c r="E175" s="67"/>
      <c r="F175" s="67"/>
      <c r="G175" s="67"/>
      <c r="H175" s="67">
        <v>1276.343379</v>
      </c>
      <c r="I175" s="67">
        <v>30</v>
      </c>
      <c r="J175" s="67"/>
      <c r="K175" s="67">
        <v>1.014</v>
      </c>
      <c r="L175" s="67"/>
      <c r="M175" s="67"/>
      <c r="N175" s="67"/>
      <c r="O175" s="67"/>
    </row>
    <row r="176" ht="15" customHeight="1" outlineLevel="1" spans="1:15">
      <c r="A176" s="66">
        <v>605043</v>
      </c>
      <c r="B176" s="20" t="s">
        <v>1551</v>
      </c>
      <c r="C176" s="67">
        <v>2593.457343</v>
      </c>
      <c r="D176" s="67"/>
      <c r="E176" s="67"/>
      <c r="F176" s="67"/>
      <c r="G176" s="67"/>
      <c r="H176" s="67">
        <v>2573.457343</v>
      </c>
      <c r="I176" s="67">
        <v>20</v>
      </c>
      <c r="J176" s="67"/>
      <c r="K176" s="67"/>
      <c r="L176" s="67"/>
      <c r="M176" s="67"/>
      <c r="N176" s="67"/>
      <c r="O176" s="67"/>
    </row>
    <row r="177" ht="15" customHeight="1" outlineLevel="1" spans="1:15">
      <c r="A177" s="66">
        <v>605044</v>
      </c>
      <c r="B177" s="20" t="s">
        <v>1553</v>
      </c>
      <c r="C177" s="67">
        <v>3191.040027</v>
      </c>
      <c r="D177" s="67"/>
      <c r="E177" s="67"/>
      <c r="F177" s="67"/>
      <c r="G177" s="67"/>
      <c r="H177" s="67">
        <v>3164.012027</v>
      </c>
      <c r="I177" s="67">
        <v>25</v>
      </c>
      <c r="J177" s="67"/>
      <c r="K177" s="67">
        <v>2.028</v>
      </c>
      <c r="L177" s="67"/>
      <c r="M177" s="67"/>
      <c r="N177" s="67"/>
      <c r="O177" s="67"/>
    </row>
    <row r="178" ht="15" customHeight="1" outlineLevel="1" spans="1:15">
      <c r="A178" s="66">
        <v>605045</v>
      </c>
      <c r="B178" s="20" t="s">
        <v>1555</v>
      </c>
      <c r="C178" s="67">
        <v>351.540978</v>
      </c>
      <c r="D178" s="67"/>
      <c r="E178" s="67"/>
      <c r="F178" s="67"/>
      <c r="G178" s="67"/>
      <c r="H178" s="67">
        <v>346.540978</v>
      </c>
      <c r="I178" s="67">
        <v>5</v>
      </c>
      <c r="J178" s="67"/>
      <c r="K178" s="67"/>
      <c r="L178" s="67"/>
      <c r="M178" s="67"/>
      <c r="N178" s="67"/>
      <c r="O178" s="67"/>
    </row>
    <row r="179" ht="15" customHeight="1" outlineLevel="1" spans="1:15">
      <c r="A179" s="66">
        <v>605047</v>
      </c>
      <c r="B179" s="20" t="s">
        <v>1557</v>
      </c>
      <c r="C179" s="67">
        <v>116.7</v>
      </c>
      <c r="D179" s="67"/>
      <c r="E179" s="67"/>
      <c r="F179" s="67"/>
      <c r="G179" s="67"/>
      <c r="H179" s="67">
        <v>96.7</v>
      </c>
      <c r="I179" s="67">
        <v>20</v>
      </c>
      <c r="J179" s="67"/>
      <c r="K179" s="67"/>
      <c r="L179" s="67"/>
      <c r="M179" s="67"/>
      <c r="N179" s="67"/>
      <c r="O179" s="67"/>
    </row>
    <row r="180" ht="15" customHeight="1" outlineLevel="1" spans="1:15">
      <c r="A180" s="66">
        <v>606001</v>
      </c>
      <c r="B180" s="20" t="s">
        <v>1559</v>
      </c>
      <c r="C180" s="67">
        <v>580.585983</v>
      </c>
      <c r="D180" s="67"/>
      <c r="E180" s="67"/>
      <c r="F180" s="67"/>
      <c r="G180" s="67"/>
      <c r="H180" s="67">
        <v>515.14766</v>
      </c>
      <c r="I180" s="67"/>
      <c r="J180" s="67"/>
      <c r="K180" s="67">
        <v>65.438323</v>
      </c>
      <c r="L180" s="67"/>
      <c r="M180" s="67"/>
      <c r="N180" s="67"/>
      <c r="O180" s="67"/>
    </row>
    <row r="181" ht="15" customHeight="1" outlineLevel="1" spans="1:15">
      <c r="A181" s="66">
        <v>607001</v>
      </c>
      <c r="B181" s="20" t="s">
        <v>1561</v>
      </c>
      <c r="C181" s="67">
        <v>350.507572</v>
      </c>
      <c r="D181" s="67">
        <v>187.759198</v>
      </c>
      <c r="E181" s="67">
        <v>113.658704</v>
      </c>
      <c r="F181" s="67">
        <v>2.97</v>
      </c>
      <c r="G181" s="67"/>
      <c r="H181" s="67"/>
      <c r="I181" s="67"/>
      <c r="J181" s="67"/>
      <c r="K181" s="67">
        <v>46.11967</v>
      </c>
      <c r="L181" s="67"/>
      <c r="M181" s="67"/>
      <c r="N181" s="67"/>
      <c r="O181" s="67"/>
    </row>
    <row r="182" ht="15" customHeight="1" outlineLevel="1" spans="1:15">
      <c r="A182" s="66">
        <v>608001</v>
      </c>
      <c r="B182" s="20" t="s">
        <v>1563</v>
      </c>
      <c r="C182" s="67">
        <v>875.224562</v>
      </c>
      <c r="D182" s="67"/>
      <c r="E182" s="67"/>
      <c r="F182" s="67"/>
      <c r="G182" s="67"/>
      <c r="H182" s="67">
        <v>799.682079</v>
      </c>
      <c r="I182" s="67"/>
      <c r="J182" s="67"/>
      <c r="K182" s="67">
        <v>5.542483</v>
      </c>
      <c r="L182" s="67"/>
      <c r="M182" s="67"/>
      <c r="N182" s="67"/>
      <c r="O182" s="67">
        <v>70</v>
      </c>
    </row>
    <row r="183" ht="15" customHeight="1" outlineLevel="1" spans="1:15">
      <c r="A183" s="66">
        <v>609001</v>
      </c>
      <c r="B183" s="20" t="s">
        <v>1565</v>
      </c>
      <c r="C183" s="67">
        <v>578.087423</v>
      </c>
      <c r="D183" s="67">
        <v>374.726531</v>
      </c>
      <c r="E183" s="67">
        <v>187.563914</v>
      </c>
      <c r="F183" s="67"/>
      <c r="G183" s="67"/>
      <c r="H183" s="67"/>
      <c r="I183" s="67"/>
      <c r="J183" s="67"/>
      <c r="K183" s="67">
        <v>15.796978</v>
      </c>
      <c r="L183" s="67"/>
      <c r="M183" s="67"/>
      <c r="N183" s="67"/>
      <c r="O183" s="67"/>
    </row>
    <row r="184" ht="15" customHeight="1" outlineLevel="1" spans="1:15">
      <c r="A184" s="66">
        <v>610001</v>
      </c>
      <c r="B184" s="20" t="s">
        <v>1567</v>
      </c>
      <c r="C184" s="67">
        <v>114.744088</v>
      </c>
      <c r="D184" s="67">
        <v>84.743146</v>
      </c>
      <c r="E184" s="67">
        <v>18.000942</v>
      </c>
      <c r="F184" s="67"/>
      <c r="G184" s="67"/>
      <c r="H184" s="67"/>
      <c r="I184" s="67"/>
      <c r="J184" s="67"/>
      <c r="K184" s="67"/>
      <c r="L184" s="67"/>
      <c r="M184" s="67"/>
      <c r="N184" s="67"/>
      <c r="O184" s="67">
        <v>12</v>
      </c>
    </row>
    <row r="185" s="6" customFormat="1" ht="20.1" customHeight="1" spans="1:15">
      <c r="A185" s="68" t="s">
        <v>1568</v>
      </c>
      <c r="B185" s="16" t="s">
        <v>1569</v>
      </c>
      <c r="C185" s="60">
        <f>C186+C187+C188</f>
        <v>9086.412908</v>
      </c>
      <c r="D185" s="60">
        <f t="shared" ref="D185:O185" si="8">D186+D187+D188</f>
        <v>4767</v>
      </c>
      <c r="E185" s="60">
        <f t="shared" si="8"/>
        <v>1728</v>
      </c>
      <c r="F185" s="60">
        <f t="shared" si="8"/>
        <v>0</v>
      </c>
      <c r="G185" s="60">
        <f t="shared" si="8"/>
        <v>0</v>
      </c>
      <c r="H185" s="60">
        <f t="shared" si="8"/>
        <v>2066.617288</v>
      </c>
      <c r="I185" s="60">
        <f t="shared" si="8"/>
        <v>0</v>
      </c>
      <c r="J185" s="60">
        <f t="shared" si="8"/>
        <v>0</v>
      </c>
      <c r="K185" s="60">
        <f t="shared" si="8"/>
        <v>524.79562</v>
      </c>
      <c r="L185" s="60">
        <f t="shared" si="8"/>
        <v>0</v>
      </c>
      <c r="M185" s="60">
        <f t="shared" si="8"/>
        <v>0</v>
      </c>
      <c r="N185" s="60">
        <f t="shared" si="8"/>
        <v>0</v>
      </c>
      <c r="O185" s="60">
        <f t="shared" si="8"/>
        <v>0</v>
      </c>
    </row>
    <row r="186" ht="15" customHeight="1" outlineLevel="1" spans="1:15">
      <c r="A186" s="66">
        <v>801001</v>
      </c>
      <c r="B186" s="20" t="s">
        <v>1571</v>
      </c>
      <c r="C186" s="67">
        <v>414.522908</v>
      </c>
      <c r="D186" s="67"/>
      <c r="E186" s="67"/>
      <c r="F186" s="67"/>
      <c r="G186" s="67"/>
      <c r="H186" s="67">
        <v>394.727288</v>
      </c>
      <c r="I186" s="67"/>
      <c r="J186" s="67"/>
      <c r="K186" s="67">
        <v>19.79562</v>
      </c>
      <c r="L186" s="67"/>
      <c r="M186" s="67"/>
      <c r="N186" s="67"/>
      <c r="O186" s="67"/>
    </row>
    <row r="187" ht="15" customHeight="1" outlineLevel="1" spans="1:15">
      <c r="A187" s="66">
        <v>802001</v>
      </c>
      <c r="B187" s="20" t="s">
        <v>1573</v>
      </c>
      <c r="C187" s="67">
        <v>1671.89</v>
      </c>
      <c r="D187" s="67"/>
      <c r="E187" s="67"/>
      <c r="F187" s="67"/>
      <c r="G187" s="67"/>
      <c r="H187" s="67">
        <v>1671.89</v>
      </c>
      <c r="I187" s="67"/>
      <c r="J187" s="67"/>
      <c r="K187" s="67"/>
      <c r="L187" s="67"/>
      <c r="M187" s="67"/>
      <c r="N187" s="67"/>
      <c r="O187" s="67"/>
    </row>
    <row r="188" ht="15" customHeight="1" outlineLevel="1" spans="1:15">
      <c r="A188" s="66">
        <v>899001</v>
      </c>
      <c r="B188" s="20" t="s">
        <v>1575</v>
      </c>
      <c r="C188" s="70">
        <v>7000</v>
      </c>
      <c r="D188" s="70">
        <v>4767</v>
      </c>
      <c r="E188" s="70">
        <v>1728</v>
      </c>
      <c r="F188" s="70"/>
      <c r="G188" s="70"/>
      <c r="H188" s="70"/>
      <c r="I188" s="70"/>
      <c r="J188" s="70"/>
      <c r="K188" s="70">
        <v>505</v>
      </c>
      <c r="L188" s="70"/>
      <c r="M188" s="70"/>
      <c r="N188" s="70"/>
      <c r="O188" s="70"/>
    </row>
    <row r="189" ht="20.1" customHeight="1" spans="1:15">
      <c r="A189" s="68"/>
      <c r="B189" s="16" t="s">
        <v>1576</v>
      </c>
      <c r="C189" s="60">
        <f>SUM(C190,C196,C203,C209,C215,C223,C228,C235,C243,C249,C254,C260,C266,C272,C279,C284)</f>
        <v>133113.382687</v>
      </c>
      <c r="D189" s="60">
        <f t="shared" ref="D189:O189" si="9">SUM(D190,D196,D203,D209,D215,D223,D228,D235,D243,D249,D254,D260,D266,D272,D279,D284)</f>
        <v>18795.09839</v>
      </c>
      <c r="E189" s="60">
        <f t="shared" si="9"/>
        <v>23908.561915</v>
      </c>
      <c r="F189" s="60">
        <f t="shared" si="9"/>
        <v>27293.2066</v>
      </c>
      <c r="G189" s="60">
        <f t="shared" si="9"/>
        <v>1236.725</v>
      </c>
      <c r="H189" s="60">
        <f t="shared" si="9"/>
        <v>8477.939861</v>
      </c>
      <c r="I189" s="60">
        <f t="shared" si="9"/>
        <v>5.0054</v>
      </c>
      <c r="J189" s="60">
        <f t="shared" si="9"/>
        <v>28189.7</v>
      </c>
      <c r="K189" s="60">
        <f t="shared" si="9"/>
        <v>3300.359521</v>
      </c>
      <c r="L189" s="60">
        <f t="shared" si="9"/>
        <v>0</v>
      </c>
      <c r="M189" s="60">
        <f t="shared" si="9"/>
        <v>0</v>
      </c>
      <c r="N189" s="60">
        <f t="shared" si="9"/>
        <v>0</v>
      </c>
      <c r="O189" s="60">
        <f t="shared" si="9"/>
        <v>21906.786</v>
      </c>
    </row>
    <row r="190" ht="15" customHeight="1" outlineLevel="1" collapsed="1" spans="1:15">
      <c r="A190" s="66"/>
      <c r="B190" s="20" t="s">
        <v>1577</v>
      </c>
      <c r="C190" s="67">
        <f>SUM(C191:C195)</f>
        <v>2871.23843</v>
      </c>
      <c r="D190" s="67">
        <f t="shared" ref="D190:O190" si="10">SUM(D191:D195)</f>
        <v>386.179152</v>
      </c>
      <c r="E190" s="67">
        <f t="shared" si="10"/>
        <v>1909.648811</v>
      </c>
      <c r="F190" s="67">
        <f t="shared" si="10"/>
        <v>5</v>
      </c>
      <c r="G190" s="67">
        <f t="shared" si="10"/>
        <v>100</v>
      </c>
      <c r="H190" s="67">
        <f t="shared" si="10"/>
        <v>459.893342</v>
      </c>
      <c r="I190" s="67">
        <f t="shared" si="10"/>
        <v>1</v>
      </c>
      <c r="J190" s="67">
        <f t="shared" si="10"/>
        <v>0</v>
      </c>
      <c r="K190" s="67">
        <f t="shared" si="10"/>
        <v>9.517125</v>
      </c>
      <c r="L190" s="67"/>
      <c r="M190" s="67">
        <f t="shared" si="10"/>
        <v>0</v>
      </c>
      <c r="N190" s="67">
        <f t="shared" si="10"/>
        <v>0</v>
      </c>
      <c r="O190" s="67">
        <f t="shared" si="10"/>
        <v>0</v>
      </c>
    </row>
    <row r="191" ht="15" hidden="1" customHeight="1" outlineLevel="2" spans="1:15">
      <c r="A191" s="66">
        <v>806001</v>
      </c>
      <c r="B191" s="20" t="s">
        <v>1579</v>
      </c>
      <c r="C191" s="67">
        <v>2400.827963</v>
      </c>
      <c r="D191" s="67">
        <v>386.179152</v>
      </c>
      <c r="E191" s="67">
        <v>1909.648811</v>
      </c>
      <c r="F191" s="67">
        <v>5</v>
      </c>
      <c r="G191" s="67">
        <v>100</v>
      </c>
      <c r="H191" s="67"/>
      <c r="I191" s="67"/>
      <c r="J191" s="67"/>
      <c r="K191" s="67"/>
      <c r="L191" s="67"/>
      <c r="M191" s="67"/>
      <c r="N191" s="67"/>
      <c r="O191" s="67"/>
    </row>
    <row r="192" ht="15" hidden="1" customHeight="1" outlineLevel="2" spans="1:15">
      <c r="A192" s="66">
        <v>806002</v>
      </c>
      <c r="B192" s="20" t="s">
        <v>1581</v>
      </c>
      <c r="C192" s="67">
        <v>247.508396</v>
      </c>
      <c r="D192" s="67"/>
      <c r="E192" s="67"/>
      <c r="F192" s="67"/>
      <c r="G192" s="67"/>
      <c r="H192" s="67">
        <v>237.991271</v>
      </c>
      <c r="I192" s="67"/>
      <c r="J192" s="67"/>
      <c r="K192" s="67">
        <v>9.517125</v>
      </c>
      <c r="L192" s="67"/>
      <c r="M192" s="67"/>
      <c r="N192" s="67"/>
      <c r="O192" s="67"/>
    </row>
    <row r="193" ht="15" hidden="1" customHeight="1" outlineLevel="2" spans="1:15">
      <c r="A193" s="66">
        <v>806003</v>
      </c>
      <c r="B193" s="20" t="s">
        <v>1583</v>
      </c>
      <c r="C193" s="67">
        <v>131.668258</v>
      </c>
      <c r="D193" s="67"/>
      <c r="E193" s="67"/>
      <c r="F193" s="67"/>
      <c r="G193" s="67"/>
      <c r="H193" s="67">
        <v>131.668258</v>
      </c>
      <c r="I193" s="67"/>
      <c r="J193" s="67"/>
      <c r="K193" s="67"/>
      <c r="L193" s="67"/>
      <c r="M193" s="67"/>
      <c r="N193" s="67"/>
      <c r="O193" s="67"/>
    </row>
    <row r="194" ht="15" hidden="1" customHeight="1" outlineLevel="2" spans="1:15">
      <c r="A194" s="66">
        <v>806004</v>
      </c>
      <c r="B194" s="20" t="s">
        <v>1585</v>
      </c>
      <c r="C194" s="67">
        <v>82.355018</v>
      </c>
      <c r="D194" s="67"/>
      <c r="E194" s="67"/>
      <c r="F194" s="67"/>
      <c r="G194" s="67"/>
      <c r="H194" s="67">
        <v>81.355018</v>
      </c>
      <c r="I194" s="67">
        <v>1</v>
      </c>
      <c r="J194" s="67"/>
      <c r="K194" s="67"/>
      <c r="L194" s="67"/>
      <c r="M194" s="67"/>
      <c r="N194" s="67"/>
      <c r="O194" s="67"/>
    </row>
    <row r="195" ht="15" hidden="1" customHeight="1" outlineLevel="2" spans="1:15">
      <c r="A195" s="66">
        <v>806005</v>
      </c>
      <c r="B195" s="20" t="s">
        <v>1587</v>
      </c>
      <c r="C195" s="67">
        <v>8.878795</v>
      </c>
      <c r="D195" s="67"/>
      <c r="E195" s="67"/>
      <c r="F195" s="67"/>
      <c r="G195" s="67"/>
      <c r="H195" s="67">
        <v>8.878795</v>
      </c>
      <c r="I195" s="67"/>
      <c r="J195" s="67"/>
      <c r="K195" s="67"/>
      <c r="L195" s="67"/>
      <c r="M195" s="67"/>
      <c r="N195" s="67"/>
      <c r="O195" s="67"/>
    </row>
    <row r="196" ht="15" customHeight="1" outlineLevel="1" collapsed="1" spans="1:15">
      <c r="A196" s="66"/>
      <c r="B196" s="20" t="s">
        <v>1588</v>
      </c>
      <c r="C196" s="71">
        <f>SUM(C197:C202)</f>
        <v>19155.529749</v>
      </c>
      <c r="D196" s="71">
        <f t="shared" ref="D196:O196" si="11">SUM(D197:D202)</f>
        <v>2582.733062</v>
      </c>
      <c r="E196" s="71">
        <f t="shared" si="11"/>
        <v>2829.524631</v>
      </c>
      <c r="F196" s="71">
        <f t="shared" si="11"/>
        <v>8410</v>
      </c>
      <c r="G196" s="71">
        <f t="shared" si="11"/>
        <v>0</v>
      </c>
      <c r="H196" s="71">
        <f t="shared" si="11"/>
        <v>1018.73414</v>
      </c>
      <c r="I196" s="71">
        <f t="shared" si="11"/>
        <v>0</v>
      </c>
      <c r="J196" s="71">
        <f t="shared" si="11"/>
        <v>4000</v>
      </c>
      <c r="K196" s="71">
        <f t="shared" si="11"/>
        <v>188.537916</v>
      </c>
      <c r="L196" s="71"/>
      <c r="M196" s="71">
        <f t="shared" si="11"/>
        <v>0</v>
      </c>
      <c r="N196" s="71">
        <f t="shared" si="11"/>
        <v>0</v>
      </c>
      <c r="O196" s="71">
        <f t="shared" si="11"/>
        <v>126</v>
      </c>
    </row>
    <row r="197" ht="15" hidden="1" customHeight="1" outlineLevel="2" spans="1:15">
      <c r="A197" s="66">
        <v>807001</v>
      </c>
      <c r="B197" s="20" t="s">
        <v>1590</v>
      </c>
      <c r="C197" s="71">
        <v>17968.026941</v>
      </c>
      <c r="D197" s="71">
        <v>2582.733062</v>
      </c>
      <c r="E197" s="71">
        <v>2829.524631</v>
      </c>
      <c r="F197" s="71">
        <v>8410</v>
      </c>
      <c r="G197" s="71"/>
      <c r="H197" s="71"/>
      <c r="I197" s="71"/>
      <c r="J197" s="71">
        <v>4000</v>
      </c>
      <c r="K197" s="71">
        <v>145.769248</v>
      </c>
      <c r="L197" s="71"/>
      <c r="M197" s="71"/>
      <c r="N197" s="71"/>
      <c r="O197" s="71"/>
    </row>
    <row r="198" ht="15" hidden="1" customHeight="1" outlineLevel="2" spans="1:15">
      <c r="A198" s="66">
        <v>807002</v>
      </c>
      <c r="B198" s="20" t="s">
        <v>1592</v>
      </c>
      <c r="C198" s="67">
        <v>504.547217</v>
      </c>
      <c r="D198" s="67"/>
      <c r="E198" s="67"/>
      <c r="F198" s="67"/>
      <c r="G198" s="67"/>
      <c r="H198" s="67">
        <v>367.975909</v>
      </c>
      <c r="I198" s="67"/>
      <c r="J198" s="67"/>
      <c r="K198" s="67">
        <v>36.571308</v>
      </c>
      <c r="L198" s="67"/>
      <c r="M198" s="67"/>
      <c r="N198" s="67"/>
      <c r="O198" s="67">
        <v>100</v>
      </c>
    </row>
    <row r="199" ht="15" hidden="1" customHeight="1" outlineLevel="2" spans="1:15">
      <c r="A199" s="66">
        <v>807004</v>
      </c>
      <c r="B199" s="20" t="s">
        <v>1594</v>
      </c>
      <c r="C199" s="67">
        <v>19.058056</v>
      </c>
      <c r="D199" s="67"/>
      <c r="E199" s="67"/>
      <c r="F199" s="67"/>
      <c r="G199" s="67"/>
      <c r="H199" s="67">
        <v>19.058056</v>
      </c>
      <c r="I199" s="67"/>
      <c r="J199" s="67"/>
      <c r="K199" s="67"/>
      <c r="L199" s="67"/>
      <c r="M199" s="67"/>
      <c r="N199" s="67"/>
      <c r="O199" s="67"/>
    </row>
    <row r="200" ht="15" hidden="1" customHeight="1" outlineLevel="2" spans="1:15">
      <c r="A200" s="66">
        <v>807005</v>
      </c>
      <c r="B200" s="20" t="s">
        <v>1596</v>
      </c>
      <c r="C200" s="67">
        <v>261.707959</v>
      </c>
      <c r="D200" s="67"/>
      <c r="E200" s="67"/>
      <c r="F200" s="67"/>
      <c r="G200" s="67"/>
      <c r="H200" s="67">
        <v>239.510599</v>
      </c>
      <c r="I200" s="67"/>
      <c r="J200" s="67"/>
      <c r="K200" s="67">
        <v>6.19736</v>
      </c>
      <c r="L200" s="67"/>
      <c r="M200" s="67"/>
      <c r="N200" s="67"/>
      <c r="O200" s="67">
        <v>16</v>
      </c>
    </row>
    <row r="201" ht="15" hidden="1" customHeight="1" outlineLevel="2" spans="1:15">
      <c r="A201" s="66">
        <v>807006</v>
      </c>
      <c r="B201" s="20" t="s">
        <v>1598</v>
      </c>
      <c r="C201" s="67">
        <v>351.438392</v>
      </c>
      <c r="D201" s="67"/>
      <c r="E201" s="67"/>
      <c r="F201" s="67"/>
      <c r="G201" s="67"/>
      <c r="H201" s="67">
        <v>341.438392</v>
      </c>
      <c r="I201" s="67"/>
      <c r="J201" s="67"/>
      <c r="K201" s="67"/>
      <c r="L201" s="67"/>
      <c r="M201" s="67"/>
      <c r="N201" s="67"/>
      <c r="O201" s="67">
        <v>10</v>
      </c>
    </row>
    <row r="202" ht="15" hidden="1" customHeight="1" outlineLevel="2" spans="1:15">
      <c r="A202" s="66">
        <v>807007</v>
      </c>
      <c r="B202" s="20" t="s">
        <v>1600</v>
      </c>
      <c r="C202" s="67">
        <v>50.751184</v>
      </c>
      <c r="D202" s="67"/>
      <c r="E202" s="67"/>
      <c r="F202" s="67"/>
      <c r="G202" s="67"/>
      <c r="H202" s="67">
        <v>50.751184</v>
      </c>
      <c r="I202" s="67"/>
      <c r="J202" s="67"/>
      <c r="K202" s="67"/>
      <c r="L202" s="67"/>
      <c r="M202" s="67"/>
      <c r="N202" s="67"/>
      <c r="O202" s="67"/>
    </row>
    <row r="203" ht="15" customHeight="1" outlineLevel="1" collapsed="1" spans="1:15">
      <c r="A203" s="66"/>
      <c r="B203" s="20" t="s">
        <v>1601</v>
      </c>
      <c r="C203" s="67">
        <f>SUM(C204:C208)</f>
        <v>9376.753732</v>
      </c>
      <c r="D203" s="67">
        <f t="shared" ref="D203:O203" si="12">SUM(D204:D208)</f>
        <v>803.69806</v>
      </c>
      <c r="E203" s="67">
        <f t="shared" si="12"/>
        <v>1084.574446</v>
      </c>
      <c r="F203" s="67">
        <f t="shared" si="12"/>
        <v>6295.053</v>
      </c>
      <c r="G203" s="67">
        <f t="shared" si="12"/>
        <v>0</v>
      </c>
      <c r="H203" s="67">
        <f t="shared" si="12"/>
        <v>321.88061</v>
      </c>
      <c r="I203" s="67">
        <f t="shared" si="12"/>
        <v>0</v>
      </c>
      <c r="J203" s="67">
        <f t="shared" si="12"/>
        <v>0</v>
      </c>
      <c r="K203" s="67">
        <f t="shared" si="12"/>
        <v>118.141616</v>
      </c>
      <c r="L203" s="67"/>
      <c r="M203" s="67">
        <f t="shared" si="12"/>
        <v>0</v>
      </c>
      <c r="N203" s="67">
        <f t="shared" si="12"/>
        <v>0</v>
      </c>
      <c r="O203" s="67">
        <f t="shared" si="12"/>
        <v>753.406</v>
      </c>
    </row>
    <row r="204" ht="15" hidden="1" customHeight="1" outlineLevel="2" spans="1:15">
      <c r="A204" s="66">
        <v>808001</v>
      </c>
      <c r="B204" s="20" t="s">
        <v>1603</v>
      </c>
      <c r="C204" s="67">
        <v>9026.787437</v>
      </c>
      <c r="D204" s="67">
        <v>803.69806</v>
      </c>
      <c r="E204" s="67">
        <v>1084.574446</v>
      </c>
      <c r="F204" s="67">
        <v>6295.053</v>
      </c>
      <c r="G204" s="67"/>
      <c r="H204" s="67"/>
      <c r="I204" s="67"/>
      <c r="J204" s="67"/>
      <c r="K204" s="67">
        <v>90.055931</v>
      </c>
      <c r="L204" s="67"/>
      <c r="M204" s="67"/>
      <c r="N204" s="67"/>
      <c r="O204" s="67">
        <v>753.406</v>
      </c>
    </row>
    <row r="205" ht="15" hidden="1" customHeight="1" outlineLevel="2" spans="1:15">
      <c r="A205" s="66">
        <v>808002</v>
      </c>
      <c r="B205" s="20" t="s">
        <v>1605</v>
      </c>
      <c r="C205" s="67">
        <v>275.305773</v>
      </c>
      <c r="D205" s="67"/>
      <c r="E205" s="67"/>
      <c r="F205" s="67"/>
      <c r="G205" s="67"/>
      <c r="H205" s="67">
        <v>249.017323</v>
      </c>
      <c r="I205" s="67"/>
      <c r="J205" s="67"/>
      <c r="K205" s="67">
        <v>26.28845</v>
      </c>
      <c r="L205" s="67"/>
      <c r="M205" s="67"/>
      <c r="N205" s="67"/>
      <c r="O205" s="67"/>
    </row>
    <row r="206" ht="15" hidden="1" customHeight="1" outlineLevel="2" spans="1:15">
      <c r="A206" s="66">
        <v>808004</v>
      </c>
      <c r="B206" s="20" t="s">
        <v>1607</v>
      </c>
      <c r="C206" s="67">
        <v>24.578714</v>
      </c>
      <c r="D206" s="67"/>
      <c r="E206" s="67"/>
      <c r="F206" s="67"/>
      <c r="G206" s="67"/>
      <c r="H206" s="67">
        <v>22.781479</v>
      </c>
      <c r="I206" s="67"/>
      <c r="J206" s="67"/>
      <c r="K206" s="67">
        <v>1.797235</v>
      </c>
      <c r="L206" s="67"/>
      <c r="M206" s="67"/>
      <c r="N206" s="67"/>
      <c r="O206" s="67"/>
    </row>
    <row r="207" ht="15" hidden="1" customHeight="1" outlineLevel="2" spans="1:15">
      <c r="A207" s="66">
        <v>808005</v>
      </c>
      <c r="B207" s="20" t="s">
        <v>1609</v>
      </c>
      <c r="C207" s="67">
        <v>30.897258</v>
      </c>
      <c r="D207" s="67"/>
      <c r="E207" s="67"/>
      <c r="F207" s="67"/>
      <c r="G207" s="67"/>
      <c r="H207" s="67">
        <v>30.897258</v>
      </c>
      <c r="I207" s="67"/>
      <c r="J207" s="67"/>
      <c r="K207" s="67"/>
      <c r="L207" s="67"/>
      <c r="M207" s="67"/>
      <c r="N207" s="67"/>
      <c r="O207" s="67"/>
    </row>
    <row r="208" ht="15" hidden="1" customHeight="1" outlineLevel="2" spans="1:15">
      <c r="A208" s="66">
        <v>808006</v>
      </c>
      <c r="B208" s="20" t="s">
        <v>1611</v>
      </c>
      <c r="C208" s="67">
        <v>19.18455</v>
      </c>
      <c r="D208" s="67"/>
      <c r="E208" s="67"/>
      <c r="F208" s="67"/>
      <c r="G208" s="67"/>
      <c r="H208" s="67">
        <v>19.18455</v>
      </c>
      <c r="I208" s="67"/>
      <c r="J208" s="67"/>
      <c r="K208" s="67"/>
      <c r="L208" s="67"/>
      <c r="M208" s="67"/>
      <c r="N208" s="67"/>
      <c r="O208" s="67"/>
    </row>
    <row r="209" ht="15" customHeight="1" outlineLevel="1" collapsed="1" spans="1:15">
      <c r="A209" s="66"/>
      <c r="B209" s="20" t="s">
        <v>1612</v>
      </c>
      <c r="C209" s="67">
        <f>SUM(C210:C214)</f>
        <v>3994.474009</v>
      </c>
      <c r="D209" s="67">
        <f t="shared" ref="D209:O209" si="13">SUM(D210:D214)</f>
        <v>584.544497</v>
      </c>
      <c r="E209" s="67">
        <f t="shared" si="13"/>
        <v>104.864906</v>
      </c>
      <c r="F209" s="67">
        <f t="shared" si="13"/>
        <v>0</v>
      </c>
      <c r="G209" s="67">
        <f t="shared" si="13"/>
        <v>0</v>
      </c>
      <c r="H209" s="67">
        <f t="shared" si="13"/>
        <v>266.274822</v>
      </c>
      <c r="I209" s="67">
        <f t="shared" si="13"/>
        <v>0.3024</v>
      </c>
      <c r="J209" s="67">
        <f t="shared" si="13"/>
        <v>0</v>
      </c>
      <c r="K209" s="67">
        <f t="shared" si="13"/>
        <v>114.667384</v>
      </c>
      <c r="L209" s="67"/>
      <c r="M209" s="67">
        <f t="shared" si="13"/>
        <v>0</v>
      </c>
      <c r="N209" s="67">
        <f t="shared" si="13"/>
        <v>0</v>
      </c>
      <c r="O209" s="67">
        <f t="shared" si="13"/>
        <v>2923.82</v>
      </c>
    </row>
    <row r="210" ht="15" hidden="1" customHeight="1" outlineLevel="2" spans="1:15">
      <c r="A210" s="66">
        <v>809001</v>
      </c>
      <c r="B210" s="20" t="s">
        <v>1614</v>
      </c>
      <c r="C210" s="67">
        <v>3534.125581</v>
      </c>
      <c r="D210" s="67">
        <v>584.544497</v>
      </c>
      <c r="E210" s="67">
        <v>104.864906</v>
      </c>
      <c r="F210" s="67"/>
      <c r="G210" s="67"/>
      <c r="H210" s="67"/>
      <c r="I210" s="67"/>
      <c r="J210" s="67"/>
      <c r="K210" s="67">
        <v>96.396178</v>
      </c>
      <c r="L210" s="67"/>
      <c r="M210" s="67"/>
      <c r="N210" s="67"/>
      <c r="O210" s="67">
        <v>2748.32</v>
      </c>
    </row>
    <row r="211" ht="15" hidden="1" customHeight="1" outlineLevel="2" spans="1:15">
      <c r="A211" s="66">
        <v>809002</v>
      </c>
      <c r="B211" s="20" t="s">
        <v>1616</v>
      </c>
      <c r="C211" s="67">
        <v>356.510476</v>
      </c>
      <c r="D211" s="67"/>
      <c r="E211" s="67"/>
      <c r="F211" s="67"/>
      <c r="G211" s="67"/>
      <c r="H211" s="67">
        <v>218.23927</v>
      </c>
      <c r="I211" s="67"/>
      <c r="J211" s="67"/>
      <c r="K211" s="67">
        <v>18.271206</v>
      </c>
      <c r="L211" s="67"/>
      <c r="M211" s="67"/>
      <c r="N211" s="67"/>
      <c r="O211" s="67">
        <v>120</v>
      </c>
    </row>
    <row r="212" ht="15" hidden="1" customHeight="1" outlineLevel="2" spans="1:15">
      <c r="A212" s="66">
        <v>809003</v>
      </c>
      <c r="B212" s="20" t="s">
        <v>1618</v>
      </c>
      <c r="C212" s="67">
        <v>16.277859</v>
      </c>
      <c r="D212" s="67"/>
      <c r="E212" s="67"/>
      <c r="F212" s="67"/>
      <c r="G212" s="67"/>
      <c r="H212" s="67">
        <v>8.677059</v>
      </c>
      <c r="I212" s="67">
        <v>0.1008</v>
      </c>
      <c r="J212" s="67"/>
      <c r="K212" s="67"/>
      <c r="L212" s="67"/>
      <c r="M212" s="67"/>
      <c r="N212" s="67"/>
      <c r="O212" s="67">
        <v>7.5</v>
      </c>
    </row>
    <row r="213" ht="15" hidden="1" customHeight="1" outlineLevel="2" spans="1:15">
      <c r="A213" s="66">
        <v>809004</v>
      </c>
      <c r="B213" s="20" t="s">
        <v>1620</v>
      </c>
      <c r="C213" s="67">
        <v>58.705111</v>
      </c>
      <c r="D213" s="67"/>
      <c r="E213" s="67"/>
      <c r="F213" s="67"/>
      <c r="G213" s="67"/>
      <c r="H213" s="67">
        <v>20.503511</v>
      </c>
      <c r="I213" s="67">
        <v>0.2016</v>
      </c>
      <c r="J213" s="67"/>
      <c r="K213" s="67"/>
      <c r="L213" s="67"/>
      <c r="M213" s="67"/>
      <c r="N213" s="67"/>
      <c r="O213" s="67">
        <v>38</v>
      </c>
    </row>
    <row r="214" ht="15" hidden="1" customHeight="1" outlineLevel="2" spans="1:15">
      <c r="A214" s="66">
        <v>809005</v>
      </c>
      <c r="B214" s="20" t="s">
        <v>1622</v>
      </c>
      <c r="C214" s="67">
        <v>28.854982</v>
      </c>
      <c r="D214" s="67"/>
      <c r="E214" s="67"/>
      <c r="F214" s="67"/>
      <c r="G214" s="67"/>
      <c r="H214" s="67">
        <v>18.854982</v>
      </c>
      <c r="I214" s="67"/>
      <c r="J214" s="67"/>
      <c r="K214" s="67"/>
      <c r="L214" s="67"/>
      <c r="M214" s="67"/>
      <c r="N214" s="67"/>
      <c r="O214" s="67">
        <v>10</v>
      </c>
    </row>
    <row r="215" ht="15" customHeight="1" outlineLevel="1" collapsed="1" spans="1:15">
      <c r="A215" s="66"/>
      <c r="B215" s="20" t="s">
        <v>1623</v>
      </c>
      <c r="C215" s="71">
        <f>SUM(C216:C222)</f>
        <v>12934.297175</v>
      </c>
      <c r="D215" s="71">
        <f t="shared" ref="D215:O215" si="14">SUM(D216:D222)</f>
        <v>2480.149332</v>
      </c>
      <c r="E215" s="71">
        <f t="shared" si="14"/>
        <v>688.339138</v>
      </c>
      <c r="F215" s="71">
        <f t="shared" si="14"/>
        <v>2520</v>
      </c>
      <c r="G215" s="71">
        <f t="shared" si="14"/>
        <v>0</v>
      </c>
      <c r="H215" s="71">
        <f t="shared" si="14"/>
        <v>466.339059</v>
      </c>
      <c r="I215" s="71">
        <f t="shared" si="14"/>
        <v>0</v>
      </c>
      <c r="J215" s="71">
        <f t="shared" si="14"/>
        <v>1000</v>
      </c>
      <c r="K215" s="71">
        <f t="shared" si="14"/>
        <v>156.639646</v>
      </c>
      <c r="L215" s="71"/>
      <c r="M215" s="71">
        <f t="shared" si="14"/>
        <v>0</v>
      </c>
      <c r="N215" s="71">
        <f t="shared" si="14"/>
        <v>0</v>
      </c>
      <c r="O215" s="71">
        <f t="shared" si="14"/>
        <v>5622.83</v>
      </c>
    </row>
    <row r="216" ht="15" hidden="1" customHeight="1" outlineLevel="2" spans="1:15">
      <c r="A216" s="66">
        <v>810001</v>
      </c>
      <c r="B216" s="20" t="s">
        <v>1625</v>
      </c>
      <c r="C216" s="71">
        <v>12377.40321</v>
      </c>
      <c r="D216" s="71">
        <v>2480.149332</v>
      </c>
      <c r="E216" s="71">
        <v>688.339138</v>
      </c>
      <c r="F216" s="71">
        <v>2520</v>
      </c>
      <c r="G216" s="71"/>
      <c r="H216" s="71"/>
      <c r="I216" s="71"/>
      <c r="J216" s="71">
        <v>1000</v>
      </c>
      <c r="K216" s="71">
        <v>140.28474</v>
      </c>
      <c r="L216" s="71"/>
      <c r="M216" s="71"/>
      <c r="N216" s="71"/>
      <c r="O216" s="71">
        <v>5548.63</v>
      </c>
    </row>
    <row r="217" ht="15" hidden="1" customHeight="1" outlineLevel="2" spans="1:15">
      <c r="A217" s="66">
        <v>810002</v>
      </c>
      <c r="B217" s="20" t="s">
        <v>1627</v>
      </c>
      <c r="C217" s="67">
        <v>348.826435</v>
      </c>
      <c r="D217" s="67"/>
      <c r="E217" s="67"/>
      <c r="F217" s="67"/>
      <c r="G217" s="67"/>
      <c r="H217" s="67">
        <v>260.942987</v>
      </c>
      <c r="I217" s="67"/>
      <c r="J217" s="67"/>
      <c r="K217" s="67">
        <v>13.683448</v>
      </c>
      <c r="L217" s="67"/>
      <c r="M217" s="67"/>
      <c r="N217" s="67"/>
      <c r="O217" s="67">
        <v>74.2</v>
      </c>
    </row>
    <row r="218" ht="15" hidden="1" customHeight="1" outlineLevel="2" spans="1:15">
      <c r="A218" s="66">
        <v>810003</v>
      </c>
      <c r="B218" s="20" t="s">
        <v>1629</v>
      </c>
      <c r="C218" s="67">
        <v>9.130138</v>
      </c>
      <c r="D218" s="67"/>
      <c r="E218" s="67"/>
      <c r="F218" s="67"/>
      <c r="G218" s="67"/>
      <c r="H218" s="67">
        <v>9.130138</v>
      </c>
      <c r="I218" s="67"/>
      <c r="J218" s="67"/>
      <c r="K218" s="67"/>
      <c r="L218" s="67"/>
      <c r="M218" s="67"/>
      <c r="N218" s="67"/>
      <c r="O218" s="67"/>
    </row>
    <row r="219" ht="15" hidden="1" customHeight="1" outlineLevel="2" spans="1:15">
      <c r="A219" s="66">
        <v>810004</v>
      </c>
      <c r="B219" s="20" t="s">
        <v>1631</v>
      </c>
      <c r="C219" s="67">
        <v>31.038474</v>
      </c>
      <c r="D219" s="67"/>
      <c r="E219" s="67"/>
      <c r="F219" s="67"/>
      <c r="G219" s="67"/>
      <c r="H219" s="67">
        <v>28.367016</v>
      </c>
      <c r="I219" s="67"/>
      <c r="J219" s="67"/>
      <c r="K219" s="67">
        <v>2.671458</v>
      </c>
      <c r="L219" s="67"/>
      <c r="M219" s="67"/>
      <c r="N219" s="67"/>
      <c r="O219" s="67"/>
    </row>
    <row r="220" ht="15" hidden="1" customHeight="1" outlineLevel="2" spans="1:15">
      <c r="A220" s="66">
        <v>810005</v>
      </c>
      <c r="B220" s="20" t="s">
        <v>1633</v>
      </c>
      <c r="C220" s="67">
        <v>51.688211</v>
      </c>
      <c r="D220" s="67"/>
      <c r="E220" s="67"/>
      <c r="F220" s="67"/>
      <c r="G220" s="67"/>
      <c r="H220" s="67">
        <v>51.688211</v>
      </c>
      <c r="I220" s="67"/>
      <c r="J220" s="67"/>
      <c r="K220" s="67"/>
      <c r="L220" s="67"/>
      <c r="M220" s="67"/>
      <c r="N220" s="67"/>
      <c r="O220" s="67"/>
    </row>
    <row r="221" ht="15" hidden="1" customHeight="1" outlineLevel="2" spans="1:15">
      <c r="A221" s="66">
        <v>810006</v>
      </c>
      <c r="B221" s="20" t="s">
        <v>1635</v>
      </c>
      <c r="C221" s="67">
        <v>96.832083</v>
      </c>
      <c r="D221" s="67"/>
      <c r="E221" s="67"/>
      <c r="F221" s="67"/>
      <c r="G221" s="67"/>
      <c r="H221" s="67">
        <v>96.832083</v>
      </c>
      <c r="I221" s="67"/>
      <c r="J221" s="67"/>
      <c r="K221" s="67"/>
      <c r="L221" s="67"/>
      <c r="M221" s="67"/>
      <c r="N221" s="67"/>
      <c r="O221" s="67"/>
    </row>
    <row r="222" ht="15" hidden="1" customHeight="1" outlineLevel="2" spans="1:15">
      <c r="A222" s="66">
        <v>810007</v>
      </c>
      <c r="B222" s="20" t="s">
        <v>1637</v>
      </c>
      <c r="C222" s="67">
        <v>19.378624</v>
      </c>
      <c r="D222" s="67"/>
      <c r="E222" s="67"/>
      <c r="F222" s="67"/>
      <c r="G222" s="67"/>
      <c r="H222" s="67">
        <v>19.378624</v>
      </c>
      <c r="I222" s="67"/>
      <c r="J222" s="67"/>
      <c r="K222" s="67"/>
      <c r="L222" s="67"/>
      <c r="M222" s="67"/>
      <c r="N222" s="67"/>
      <c r="O222" s="67"/>
    </row>
    <row r="223" ht="15" customHeight="1" outlineLevel="1" collapsed="1" spans="1:15">
      <c r="A223" s="66"/>
      <c r="B223" s="20" t="s">
        <v>1638</v>
      </c>
      <c r="C223" s="67">
        <f>SUM(C224:C227)</f>
        <v>2193.476484</v>
      </c>
      <c r="D223" s="67">
        <f t="shared" ref="D223:O223" si="15">SUM(D224:D227)</f>
        <v>636.862006</v>
      </c>
      <c r="E223" s="67">
        <f t="shared" si="15"/>
        <v>272.796471</v>
      </c>
      <c r="F223" s="67">
        <f t="shared" si="15"/>
        <v>330</v>
      </c>
      <c r="G223" s="67">
        <f t="shared" si="15"/>
        <v>0</v>
      </c>
      <c r="H223" s="67">
        <f t="shared" si="15"/>
        <v>237.556071</v>
      </c>
      <c r="I223" s="67">
        <f t="shared" si="15"/>
        <v>0</v>
      </c>
      <c r="J223" s="67">
        <f t="shared" si="15"/>
        <v>0</v>
      </c>
      <c r="K223" s="67">
        <f t="shared" si="15"/>
        <v>84.031936</v>
      </c>
      <c r="L223" s="67"/>
      <c r="M223" s="67">
        <f t="shared" si="15"/>
        <v>0</v>
      </c>
      <c r="N223" s="67">
        <f t="shared" si="15"/>
        <v>0</v>
      </c>
      <c r="O223" s="67">
        <f t="shared" si="15"/>
        <v>632.23</v>
      </c>
    </row>
    <row r="224" ht="15" hidden="1" customHeight="1" outlineLevel="2" spans="1:15">
      <c r="A224" s="66">
        <v>811001</v>
      </c>
      <c r="B224" s="20" t="s">
        <v>1640</v>
      </c>
      <c r="C224" s="67">
        <v>1941.855304</v>
      </c>
      <c r="D224" s="67">
        <v>636.862006</v>
      </c>
      <c r="E224" s="67">
        <v>272.796471</v>
      </c>
      <c r="F224" s="67">
        <v>330</v>
      </c>
      <c r="G224" s="67"/>
      <c r="H224" s="67"/>
      <c r="I224" s="67"/>
      <c r="J224" s="67"/>
      <c r="K224" s="67">
        <v>80.966827</v>
      </c>
      <c r="L224" s="67"/>
      <c r="M224" s="67"/>
      <c r="N224" s="67"/>
      <c r="O224" s="67">
        <v>621.23</v>
      </c>
    </row>
    <row r="225" ht="15" hidden="1" customHeight="1" outlineLevel="2" spans="1:15">
      <c r="A225" s="66">
        <v>811002</v>
      </c>
      <c r="B225" s="20" t="s">
        <v>1642</v>
      </c>
      <c r="C225" s="67">
        <v>204.19658</v>
      </c>
      <c r="D225" s="67"/>
      <c r="E225" s="67"/>
      <c r="F225" s="67"/>
      <c r="G225" s="67"/>
      <c r="H225" s="67">
        <v>190.131471</v>
      </c>
      <c r="I225" s="67"/>
      <c r="J225" s="67"/>
      <c r="K225" s="67">
        <v>3.065109</v>
      </c>
      <c r="L225" s="67"/>
      <c r="M225" s="67"/>
      <c r="N225" s="67"/>
      <c r="O225" s="67">
        <v>11</v>
      </c>
    </row>
    <row r="226" ht="15" hidden="1" customHeight="1" outlineLevel="2" spans="1:15">
      <c r="A226" s="66">
        <v>811004</v>
      </c>
      <c r="B226" s="20" t="s">
        <v>1644</v>
      </c>
      <c r="C226" s="67">
        <v>28.948765</v>
      </c>
      <c r="D226" s="67"/>
      <c r="E226" s="67"/>
      <c r="F226" s="67"/>
      <c r="G226" s="67"/>
      <c r="H226" s="67">
        <v>28.948765</v>
      </c>
      <c r="I226" s="67"/>
      <c r="J226" s="67"/>
      <c r="K226" s="67"/>
      <c r="L226" s="67"/>
      <c r="M226" s="67"/>
      <c r="N226" s="67"/>
      <c r="O226" s="67"/>
    </row>
    <row r="227" ht="15" hidden="1" customHeight="1" outlineLevel="2" spans="1:15">
      <c r="A227" s="66">
        <v>811005</v>
      </c>
      <c r="B227" s="20" t="s">
        <v>1646</v>
      </c>
      <c r="C227" s="67">
        <v>18.475835</v>
      </c>
      <c r="D227" s="67"/>
      <c r="E227" s="67"/>
      <c r="F227" s="67"/>
      <c r="G227" s="67"/>
      <c r="H227" s="67">
        <v>18.475835</v>
      </c>
      <c r="I227" s="67"/>
      <c r="J227" s="67"/>
      <c r="K227" s="67"/>
      <c r="L227" s="67"/>
      <c r="M227" s="67"/>
      <c r="N227" s="67"/>
      <c r="O227" s="67"/>
    </row>
    <row r="228" ht="15" customHeight="1" outlineLevel="1" collapsed="1" spans="1:15">
      <c r="A228" s="66"/>
      <c r="B228" s="20" t="s">
        <v>1647</v>
      </c>
      <c r="C228" s="67">
        <f>SUM(C229:C234)</f>
        <v>10191.548341</v>
      </c>
      <c r="D228" s="67">
        <f t="shared" ref="D228:O228" si="16">SUM(D229:D234)</f>
        <v>1001.381679</v>
      </c>
      <c r="E228" s="67">
        <f t="shared" si="16"/>
        <v>1273.417494</v>
      </c>
      <c r="F228" s="67">
        <f t="shared" si="16"/>
        <v>6308</v>
      </c>
      <c r="G228" s="67">
        <f t="shared" si="16"/>
        <v>0</v>
      </c>
      <c r="H228" s="67">
        <f t="shared" si="16"/>
        <v>455.335204</v>
      </c>
      <c r="I228" s="67">
        <f t="shared" si="16"/>
        <v>0</v>
      </c>
      <c r="J228" s="67">
        <f t="shared" si="16"/>
        <v>0</v>
      </c>
      <c r="K228" s="67">
        <f t="shared" si="16"/>
        <v>147.413964</v>
      </c>
      <c r="L228" s="67"/>
      <c r="M228" s="67">
        <f t="shared" si="16"/>
        <v>0</v>
      </c>
      <c r="N228" s="67">
        <f t="shared" si="16"/>
        <v>0</v>
      </c>
      <c r="O228" s="67">
        <f t="shared" si="16"/>
        <v>1006</v>
      </c>
    </row>
    <row r="229" ht="15" hidden="1" customHeight="1" outlineLevel="2" spans="1:15">
      <c r="A229" s="66">
        <v>812001</v>
      </c>
      <c r="B229" s="20" t="s">
        <v>1649</v>
      </c>
      <c r="C229" s="67">
        <v>9718.183386</v>
      </c>
      <c r="D229" s="67">
        <v>1001.381679</v>
      </c>
      <c r="E229" s="67">
        <v>1273.417494</v>
      </c>
      <c r="F229" s="67">
        <v>6308</v>
      </c>
      <c r="G229" s="67"/>
      <c r="H229" s="67"/>
      <c r="I229" s="67"/>
      <c r="J229" s="67"/>
      <c r="K229" s="67">
        <v>129.384213</v>
      </c>
      <c r="L229" s="67"/>
      <c r="M229" s="67"/>
      <c r="N229" s="67"/>
      <c r="O229" s="67">
        <v>1006</v>
      </c>
    </row>
    <row r="230" ht="15" hidden="1" customHeight="1" outlineLevel="2" spans="1:15">
      <c r="A230" s="66">
        <v>812002</v>
      </c>
      <c r="B230" s="20" t="s">
        <v>1651</v>
      </c>
      <c r="C230" s="67">
        <v>226.357293</v>
      </c>
      <c r="D230" s="67"/>
      <c r="E230" s="67"/>
      <c r="F230" s="67"/>
      <c r="G230" s="67"/>
      <c r="H230" s="67">
        <v>212.74314</v>
      </c>
      <c r="I230" s="67"/>
      <c r="J230" s="67"/>
      <c r="K230" s="67">
        <v>13.614153</v>
      </c>
      <c r="L230" s="67"/>
      <c r="M230" s="67"/>
      <c r="N230" s="67"/>
      <c r="O230" s="67"/>
    </row>
    <row r="231" ht="15" hidden="1" customHeight="1" outlineLevel="2" spans="1:15">
      <c r="A231" s="66">
        <v>812004</v>
      </c>
      <c r="B231" s="20" t="s">
        <v>1653</v>
      </c>
      <c r="C231" s="67">
        <v>38.909734</v>
      </c>
      <c r="D231" s="67"/>
      <c r="E231" s="67"/>
      <c r="F231" s="67"/>
      <c r="G231" s="67"/>
      <c r="H231" s="67">
        <v>38.909734</v>
      </c>
      <c r="I231" s="67"/>
      <c r="J231" s="67"/>
      <c r="K231" s="67"/>
      <c r="L231" s="67"/>
      <c r="M231" s="67"/>
      <c r="N231" s="67"/>
      <c r="O231" s="67"/>
    </row>
    <row r="232" ht="15" hidden="1" customHeight="1" outlineLevel="2" spans="1:15">
      <c r="A232" s="66">
        <v>812005</v>
      </c>
      <c r="B232" s="20" t="s">
        <v>1655</v>
      </c>
      <c r="C232" s="67">
        <v>40.543202</v>
      </c>
      <c r="D232" s="67"/>
      <c r="E232" s="67"/>
      <c r="F232" s="67"/>
      <c r="G232" s="67"/>
      <c r="H232" s="67">
        <v>40.543202</v>
      </c>
      <c r="I232" s="67"/>
      <c r="J232" s="67"/>
      <c r="K232" s="67"/>
      <c r="L232" s="67"/>
      <c r="M232" s="67"/>
      <c r="N232" s="67"/>
      <c r="O232" s="67"/>
    </row>
    <row r="233" ht="15" hidden="1" customHeight="1" outlineLevel="2" spans="1:15">
      <c r="A233" s="66">
        <v>812006</v>
      </c>
      <c r="B233" s="20" t="s">
        <v>1657</v>
      </c>
      <c r="C233" s="67">
        <v>148.522662</v>
      </c>
      <c r="D233" s="67"/>
      <c r="E233" s="67"/>
      <c r="F233" s="67"/>
      <c r="G233" s="67"/>
      <c r="H233" s="67">
        <v>144.107064</v>
      </c>
      <c r="I233" s="67"/>
      <c r="J233" s="67"/>
      <c r="K233" s="67">
        <v>4.415598</v>
      </c>
      <c r="L233" s="67"/>
      <c r="M233" s="67"/>
      <c r="N233" s="67"/>
      <c r="O233" s="67"/>
    </row>
    <row r="234" ht="15" hidden="1" customHeight="1" outlineLevel="2" spans="1:15">
      <c r="A234" s="66">
        <v>812007</v>
      </c>
      <c r="B234" s="20" t="s">
        <v>1659</v>
      </c>
      <c r="C234" s="67">
        <v>19.032064</v>
      </c>
      <c r="D234" s="67"/>
      <c r="E234" s="67"/>
      <c r="F234" s="67"/>
      <c r="G234" s="67"/>
      <c r="H234" s="67">
        <v>19.032064</v>
      </c>
      <c r="I234" s="67"/>
      <c r="J234" s="67"/>
      <c r="K234" s="67"/>
      <c r="L234" s="67"/>
      <c r="M234" s="67"/>
      <c r="N234" s="67"/>
      <c r="O234" s="67"/>
    </row>
    <row r="235" ht="15" customHeight="1" outlineLevel="1" collapsed="1" spans="1:15">
      <c r="A235" s="66"/>
      <c r="B235" s="20" t="s">
        <v>1660</v>
      </c>
      <c r="C235" s="67">
        <f>SUM(C236:C242)</f>
        <v>3593.339662</v>
      </c>
      <c r="D235" s="67">
        <f t="shared" ref="D235:O235" si="17">SUM(D236:D242)</f>
        <v>817.500278</v>
      </c>
      <c r="E235" s="67">
        <f t="shared" si="17"/>
        <v>182.498176</v>
      </c>
      <c r="F235" s="67">
        <f t="shared" si="17"/>
        <v>0</v>
      </c>
      <c r="G235" s="67">
        <f t="shared" si="17"/>
        <v>0</v>
      </c>
      <c r="H235" s="67">
        <f t="shared" si="17"/>
        <v>404.590679</v>
      </c>
      <c r="I235" s="67">
        <f t="shared" si="17"/>
        <v>0</v>
      </c>
      <c r="J235" s="67">
        <f t="shared" si="17"/>
        <v>0</v>
      </c>
      <c r="K235" s="67">
        <f t="shared" si="17"/>
        <v>211.130529</v>
      </c>
      <c r="L235" s="67"/>
      <c r="M235" s="67">
        <f t="shared" si="17"/>
        <v>0</v>
      </c>
      <c r="N235" s="67">
        <f t="shared" si="17"/>
        <v>0</v>
      </c>
      <c r="O235" s="67">
        <f t="shared" si="17"/>
        <v>1977.62</v>
      </c>
    </row>
    <row r="236" ht="15" hidden="1" customHeight="1" outlineLevel="2" spans="1:15">
      <c r="A236" s="66">
        <v>813001</v>
      </c>
      <c r="B236" s="20" t="s">
        <v>1662</v>
      </c>
      <c r="C236" s="67">
        <v>3139.423709</v>
      </c>
      <c r="D236" s="67">
        <v>817.500278</v>
      </c>
      <c r="E236" s="67">
        <v>182.498176</v>
      </c>
      <c r="F236" s="67"/>
      <c r="G236" s="67"/>
      <c r="H236" s="67"/>
      <c r="I236" s="67"/>
      <c r="J236" s="67"/>
      <c r="K236" s="67">
        <v>194.805255</v>
      </c>
      <c r="L236" s="67"/>
      <c r="M236" s="67"/>
      <c r="N236" s="67"/>
      <c r="O236" s="67">
        <v>1944.62</v>
      </c>
    </row>
    <row r="237" ht="15" hidden="1" customHeight="1" outlineLevel="2" spans="1:15">
      <c r="A237" s="66">
        <v>813002</v>
      </c>
      <c r="B237" s="20" t="s">
        <v>1664</v>
      </c>
      <c r="C237" s="67">
        <v>279.285735</v>
      </c>
      <c r="D237" s="67"/>
      <c r="E237" s="67"/>
      <c r="F237" s="67"/>
      <c r="G237" s="67"/>
      <c r="H237" s="67">
        <v>234.0514</v>
      </c>
      <c r="I237" s="67"/>
      <c r="J237" s="67"/>
      <c r="K237" s="67">
        <v>12.234335</v>
      </c>
      <c r="L237" s="67"/>
      <c r="M237" s="67"/>
      <c r="N237" s="67"/>
      <c r="O237" s="67">
        <v>33</v>
      </c>
    </row>
    <row r="238" ht="15" hidden="1" customHeight="1" outlineLevel="2" spans="1:15">
      <c r="A238" s="66">
        <v>813003</v>
      </c>
      <c r="B238" s="20" t="s">
        <v>1666</v>
      </c>
      <c r="C238" s="67">
        <v>64.002896</v>
      </c>
      <c r="D238" s="67"/>
      <c r="E238" s="67"/>
      <c r="F238" s="67"/>
      <c r="G238" s="67"/>
      <c r="H238" s="67">
        <v>59.911957</v>
      </c>
      <c r="I238" s="67"/>
      <c r="J238" s="67"/>
      <c r="K238" s="67">
        <v>4.090939</v>
      </c>
      <c r="L238" s="67"/>
      <c r="M238" s="67"/>
      <c r="N238" s="67"/>
      <c r="O238" s="67"/>
    </row>
    <row r="239" ht="15" hidden="1" customHeight="1" outlineLevel="2" spans="1:15">
      <c r="A239" s="66">
        <v>813004</v>
      </c>
      <c r="B239" s="20" t="s">
        <v>1668</v>
      </c>
      <c r="C239" s="67">
        <v>9.769021</v>
      </c>
      <c r="D239" s="67"/>
      <c r="E239" s="67"/>
      <c r="F239" s="67"/>
      <c r="G239" s="67"/>
      <c r="H239" s="67">
        <v>9.769021</v>
      </c>
      <c r="I239" s="67"/>
      <c r="J239" s="67"/>
      <c r="K239" s="67"/>
      <c r="L239" s="67"/>
      <c r="M239" s="67"/>
      <c r="N239" s="67"/>
      <c r="O239" s="67"/>
    </row>
    <row r="240" ht="15" hidden="1" customHeight="1" outlineLevel="2" spans="1:15">
      <c r="A240" s="66">
        <v>813005</v>
      </c>
      <c r="B240" s="20" t="s">
        <v>1670</v>
      </c>
      <c r="C240" s="67">
        <v>21.38177</v>
      </c>
      <c r="D240" s="67"/>
      <c r="E240" s="67"/>
      <c r="F240" s="67"/>
      <c r="G240" s="67"/>
      <c r="H240" s="67">
        <v>21.38177</v>
      </c>
      <c r="I240" s="67"/>
      <c r="J240" s="67"/>
      <c r="K240" s="67"/>
      <c r="L240" s="67"/>
      <c r="M240" s="67"/>
      <c r="N240" s="67"/>
      <c r="O240" s="67"/>
    </row>
    <row r="241" ht="15" hidden="1" customHeight="1" outlineLevel="2" spans="1:15">
      <c r="A241" s="66">
        <v>813006</v>
      </c>
      <c r="B241" s="20" t="s">
        <v>1672</v>
      </c>
      <c r="C241" s="67">
        <v>20.056149</v>
      </c>
      <c r="D241" s="67"/>
      <c r="E241" s="67"/>
      <c r="F241" s="67"/>
      <c r="G241" s="67"/>
      <c r="H241" s="67">
        <v>20.056149</v>
      </c>
      <c r="I241" s="67"/>
      <c r="J241" s="67"/>
      <c r="K241" s="67"/>
      <c r="L241" s="67"/>
      <c r="M241" s="67"/>
      <c r="N241" s="67"/>
      <c r="O241" s="67"/>
    </row>
    <row r="242" ht="15" hidden="1" customHeight="1" outlineLevel="2" spans="1:15">
      <c r="A242" s="66">
        <v>813007</v>
      </c>
      <c r="B242" s="20" t="s">
        <v>1674</v>
      </c>
      <c r="C242" s="67">
        <v>59.420382</v>
      </c>
      <c r="D242" s="67"/>
      <c r="E242" s="67"/>
      <c r="F242" s="67"/>
      <c r="G242" s="67"/>
      <c r="H242" s="67">
        <v>59.420382</v>
      </c>
      <c r="I242" s="67"/>
      <c r="J242" s="67"/>
      <c r="K242" s="67"/>
      <c r="L242" s="67"/>
      <c r="M242" s="67"/>
      <c r="N242" s="67"/>
      <c r="O242" s="67"/>
    </row>
    <row r="243" ht="15" customHeight="1" outlineLevel="1" collapsed="1" spans="1:15">
      <c r="A243" s="66"/>
      <c r="B243" s="20" t="s">
        <v>1675</v>
      </c>
      <c r="C243" s="67">
        <f>SUM(C244:C248)</f>
        <v>2478.875183</v>
      </c>
      <c r="D243" s="67">
        <f t="shared" ref="D243:O243" si="18">SUM(D244:D248)</f>
        <v>551.956586</v>
      </c>
      <c r="E243" s="67">
        <f t="shared" si="18"/>
        <v>524.101598</v>
      </c>
      <c r="F243" s="67">
        <f t="shared" si="18"/>
        <v>326.528</v>
      </c>
      <c r="G243" s="67">
        <f t="shared" si="18"/>
        <v>16.725</v>
      </c>
      <c r="H243" s="67">
        <f t="shared" si="18"/>
        <v>298.909685</v>
      </c>
      <c r="I243" s="67">
        <f t="shared" si="18"/>
        <v>1.8144</v>
      </c>
      <c r="J243" s="67">
        <f t="shared" si="18"/>
        <v>0</v>
      </c>
      <c r="K243" s="67">
        <f t="shared" si="18"/>
        <v>758.839914</v>
      </c>
      <c r="L243" s="67"/>
      <c r="M243" s="67">
        <f t="shared" si="18"/>
        <v>0</v>
      </c>
      <c r="N243" s="67">
        <f t="shared" si="18"/>
        <v>0</v>
      </c>
      <c r="O243" s="67">
        <f t="shared" si="18"/>
        <v>0</v>
      </c>
    </row>
    <row r="244" ht="15" hidden="1" customHeight="1" outlineLevel="2" spans="1:15">
      <c r="A244" s="66">
        <v>814001</v>
      </c>
      <c r="B244" s="20" t="s">
        <v>1677</v>
      </c>
      <c r="C244" s="67">
        <v>2163.11691</v>
      </c>
      <c r="D244" s="67">
        <v>551.956586</v>
      </c>
      <c r="E244" s="67">
        <v>524.101598</v>
      </c>
      <c r="F244" s="67">
        <v>326.528</v>
      </c>
      <c r="G244" s="67">
        <v>16.725</v>
      </c>
      <c r="H244" s="67"/>
      <c r="I244" s="67"/>
      <c r="J244" s="67"/>
      <c r="K244" s="67">
        <v>743.805726</v>
      </c>
      <c r="L244" s="67"/>
      <c r="M244" s="67"/>
      <c r="N244" s="67"/>
      <c r="O244" s="67"/>
    </row>
    <row r="245" ht="15" hidden="1" customHeight="1" outlineLevel="2" spans="1:15">
      <c r="A245" s="66">
        <v>814002</v>
      </c>
      <c r="B245" s="20" t="s">
        <v>1679</v>
      </c>
      <c r="C245" s="67">
        <v>260.407486</v>
      </c>
      <c r="D245" s="67"/>
      <c r="E245" s="67"/>
      <c r="F245" s="67"/>
      <c r="G245" s="67"/>
      <c r="H245" s="67">
        <v>244.062898</v>
      </c>
      <c r="I245" s="67">
        <v>1.3104</v>
      </c>
      <c r="J245" s="67"/>
      <c r="K245" s="67">
        <v>15.034188</v>
      </c>
      <c r="L245" s="67"/>
      <c r="M245" s="67"/>
      <c r="N245" s="67"/>
      <c r="O245" s="67"/>
    </row>
    <row r="246" ht="15" hidden="1" customHeight="1" outlineLevel="2" spans="1:15">
      <c r="A246" s="66">
        <v>814003</v>
      </c>
      <c r="B246" s="20" t="s">
        <v>1681</v>
      </c>
      <c r="C246" s="67">
        <v>9.247448</v>
      </c>
      <c r="D246" s="67"/>
      <c r="E246" s="67"/>
      <c r="F246" s="67"/>
      <c r="G246" s="67"/>
      <c r="H246" s="67">
        <v>9.146648</v>
      </c>
      <c r="I246" s="67">
        <v>0.1008</v>
      </c>
      <c r="J246" s="67"/>
      <c r="K246" s="67"/>
      <c r="L246" s="67"/>
      <c r="M246" s="67"/>
      <c r="N246" s="67"/>
      <c r="O246" s="67"/>
    </row>
    <row r="247" ht="15" hidden="1" customHeight="1" outlineLevel="2" spans="1:15">
      <c r="A247" s="66">
        <v>814004</v>
      </c>
      <c r="B247" s="20" t="s">
        <v>1683</v>
      </c>
      <c r="C247" s="67">
        <v>26.627678</v>
      </c>
      <c r="D247" s="67"/>
      <c r="E247" s="67"/>
      <c r="F247" s="67"/>
      <c r="G247" s="67"/>
      <c r="H247" s="67">
        <v>26.426078</v>
      </c>
      <c r="I247" s="67">
        <v>0.2016</v>
      </c>
      <c r="J247" s="67"/>
      <c r="K247" s="67"/>
      <c r="L247" s="67"/>
      <c r="M247" s="67"/>
      <c r="N247" s="67"/>
      <c r="O247" s="67"/>
    </row>
    <row r="248" ht="15" hidden="1" customHeight="1" outlineLevel="2" spans="1:15">
      <c r="A248" s="66">
        <v>814005</v>
      </c>
      <c r="B248" s="20" t="s">
        <v>1685</v>
      </c>
      <c r="C248" s="67">
        <v>19.475661</v>
      </c>
      <c r="D248" s="67"/>
      <c r="E248" s="67"/>
      <c r="F248" s="67"/>
      <c r="G248" s="67"/>
      <c r="H248" s="67">
        <v>19.274061</v>
      </c>
      <c r="I248" s="67">
        <v>0.2016</v>
      </c>
      <c r="J248" s="67"/>
      <c r="K248" s="67"/>
      <c r="L248" s="67"/>
      <c r="M248" s="67"/>
      <c r="N248" s="67"/>
      <c r="O248" s="67"/>
    </row>
    <row r="249" ht="15" customHeight="1" outlineLevel="1" collapsed="1" spans="1:15">
      <c r="A249" s="66"/>
      <c r="B249" s="20" t="s">
        <v>1686</v>
      </c>
      <c r="C249" s="67">
        <f>SUM(C250:C253)</f>
        <v>2892.699322</v>
      </c>
      <c r="D249" s="67">
        <f t="shared" ref="D249:O249" si="19">SUM(D250:D253)</f>
        <v>577.989444</v>
      </c>
      <c r="E249" s="67">
        <f t="shared" si="19"/>
        <v>281.412254</v>
      </c>
      <c r="F249" s="67">
        <f t="shared" si="19"/>
        <v>3.2256</v>
      </c>
      <c r="G249" s="67">
        <f t="shared" si="19"/>
        <v>0</v>
      </c>
      <c r="H249" s="67">
        <f t="shared" si="19"/>
        <v>267.023123</v>
      </c>
      <c r="I249" s="67">
        <f t="shared" si="19"/>
        <v>1.7136</v>
      </c>
      <c r="J249" s="67">
        <f t="shared" si="19"/>
        <v>0</v>
      </c>
      <c r="K249" s="67">
        <f t="shared" si="19"/>
        <v>555.125301</v>
      </c>
      <c r="L249" s="67"/>
      <c r="M249" s="67">
        <f t="shared" si="19"/>
        <v>0</v>
      </c>
      <c r="N249" s="67">
        <f t="shared" si="19"/>
        <v>0</v>
      </c>
      <c r="O249" s="67">
        <f t="shared" si="19"/>
        <v>1206.21</v>
      </c>
    </row>
    <row r="250" ht="15" hidden="1" customHeight="1" outlineLevel="2" spans="1:15">
      <c r="A250" s="66">
        <v>815001</v>
      </c>
      <c r="B250" s="20" t="s">
        <v>1688</v>
      </c>
      <c r="C250" s="67">
        <v>2580.967768</v>
      </c>
      <c r="D250" s="67">
        <v>577.989444</v>
      </c>
      <c r="E250" s="67">
        <v>281.412254</v>
      </c>
      <c r="F250" s="67">
        <v>3.2256</v>
      </c>
      <c r="G250" s="67"/>
      <c r="H250" s="67"/>
      <c r="I250" s="67"/>
      <c r="J250" s="67"/>
      <c r="K250" s="67">
        <v>542.73047</v>
      </c>
      <c r="L250" s="67"/>
      <c r="M250" s="67"/>
      <c r="N250" s="67"/>
      <c r="O250" s="67">
        <v>1175.61</v>
      </c>
    </row>
    <row r="251" ht="15" hidden="1" customHeight="1" outlineLevel="2" spans="1:15">
      <c r="A251" s="66">
        <v>815002</v>
      </c>
      <c r="B251" s="20" t="s">
        <v>1690</v>
      </c>
      <c r="C251" s="67">
        <v>263.753982</v>
      </c>
      <c r="D251" s="67"/>
      <c r="E251" s="67"/>
      <c r="F251" s="67"/>
      <c r="G251" s="67"/>
      <c r="H251" s="67">
        <v>226.448751</v>
      </c>
      <c r="I251" s="67">
        <v>1.3104</v>
      </c>
      <c r="J251" s="67"/>
      <c r="K251" s="67">
        <v>12.394831</v>
      </c>
      <c r="L251" s="67"/>
      <c r="M251" s="67"/>
      <c r="N251" s="67"/>
      <c r="O251" s="67">
        <v>23.6</v>
      </c>
    </row>
    <row r="252" ht="15" hidden="1" customHeight="1" outlineLevel="2" spans="1:15">
      <c r="A252" s="66">
        <v>815004</v>
      </c>
      <c r="B252" s="20" t="s">
        <v>1692</v>
      </c>
      <c r="C252" s="67">
        <v>28.69945</v>
      </c>
      <c r="D252" s="67"/>
      <c r="E252" s="67"/>
      <c r="F252" s="67"/>
      <c r="G252" s="67"/>
      <c r="H252" s="67">
        <v>21.49785</v>
      </c>
      <c r="I252" s="67">
        <v>0.2016</v>
      </c>
      <c r="J252" s="67"/>
      <c r="K252" s="67"/>
      <c r="L252" s="67"/>
      <c r="M252" s="67"/>
      <c r="N252" s="67"/>
      <c r="O252" s="67">
        <v>7</v>
      </c>
    </row>
    <row r="253" ht="15" hidden="1" customHeight="1" outlineLevel="2" spans="1:15">
      <c r="A253" s="66">
        <v>815005</v>
      </c>
      <c r="B253" s="20" t="s">
        <v>1694</v>
      </c>
      <c r="C253" s="67">
        <v>19.278122</v>
      </c>
      <c r="D253" s="67"/>
      <c r="E253" s="67"/>
      <c r="F253" s="67"/>
      <c r="G253" s="67"/>
      <c r="H253" s="67">
        <v>19.076522</v>
      </c>
      <c r="I253" s="67">
        <v>0.2016</v>
      </c>
      <c r="J253" s="67"/>
      <c r="K253" s="67"/>
      <c r="L253" s="67"/>
      <c r="M253" s="67"/>
      <c r="N253" s="67"/>
      <c r="O253" s="67"/>
    </row>
    <row r="254" ht="15" customHeight="1" outlineLevel="1" collapsed="1" spans="1:15">
      <c r="A254" s="66"/>
      <c r="B254" s="20" t="s">
        <v>1695</v>
      </c>
      <c r="C254" s="67">
        <f>SUM(C255:C259)</f>
        <v>8749.542802</v>
      </c>
      <c r="D254" s="67">
        <f t="shared" ref="D254:O254" si="20">SUM(D255:D259)</f>
        <v>781.204592</v>
      </c>
      <c r="E254" s="67">
        <f t="shared" si="20"/>
        <v>367.458968</v>
      </c>
      <c r="F254" s="67">
        <f t="shared" si="20"/>
        <v>0</v>
      </c>
      <c r="G254" s="67">
        <f t="shared" si="20"/>
        <v>500</v>
      </c>
      <c r="H254" s="67">
        <f t="shared" si="20"/>
        <v>2281.635764</v>
      </c>
      <c r="I254" s="67">
        <f t="shared" si="20"/>
        <v>0</v>
      </c>
      <c r="J254" s="67">
        <f t="shared" si="20"/>
        <v>0</v>
      </c>
      <c r="K254" s="67">
        <f t="shared" si="20"/>
        <v>304.103478</v>
      </c>
      <c r="L254" s="67"/>
      <c r="M254" s="67">
        <f t="shared" si="20"/>
        <v>0</v>
      </c>
      <c r="N254" s="67">
        <f t="shared" si="20"/>
        <v>0</v>
      </c>
      <c r="O254" s="67">
        <f t="shared" si="20"/>
        <v>4515.14</v>
      </c>
    </row>
    <row r="255" ht="15" hidden="1" customHeight="1" outlineLevel="2" spans="1:15">
      <c r="A255" s="66">
        <v>816001</v>
      </c>
      <c r="B255" s="20" t="s">
        <v>1697</v>
      </c>
      <c r="C255" s="67">
        <v>6446.66941</v>
      </c>
      <c r="D255" s="67">
        <v>781.204592</v>
      </c>
      <c r="E255" s="67">
        <v>367.458968</v>
      </c>
      <c r="F255" s="67"/>
      <c r="G255" s="67">
        <v>500</v>
      </c>
      <c r="H255" s="67"/>
      <c r="I255" s="67"/>
      <c r="J255" s="67"/>
      <c r="K255" s="67">
        <v>282.86585</v>
      </c>
      <c r="L255" s="67"/>
      <c r="M255" s="67"/>
      <c r="N255" s="67"/>
      <c r="O255" s="67">
        <v>4515.14</v>
      </c>
    </row>
    <row r="256" ht="15" hidden="1" customHeight="1" outlineLevel="2" spans="1:15">
      <c r="A256" s="66">
        <v>816002</v>
      </c>
      <c r="B256" s="20" t="s">
        <v>1699</v>
      </c>
      <c r="C256" s="67">
        <v>269.336209</v>
      </c>
      <c r="D256" s="67"/>
      <c r="E256" s="67"/>
      <c r="F256" s="67"/>
      <c r="G256" s="67"/>
      <c r="H256" s="67">
        <v>248.098581</v>
      </c>
      <c r="I256" s="67"/>
      <c r="J256" s="67"/>
      <c r="K256" s="67">
        <v>21.237628</v>
      </c>
      <c r="L256" s="67"/>
      <c r="M256" s="67"/>
      <c r="N256" s="67"/>
      <c r="O256" s="67"/>
    </row>
    <row r="257" ht="15" hidden="1" customHeight="1" outlineLevel="2" spans="1:15">
      <c r="A257" s="66">
        <v>816003</v>
      </c>
      <c r="B257" s="20" t="s">
        <v>1701</v>
      </c>
      <c r="C257" s="67">
        <v>193.416827</v>
      </c>
      <c r="D257" s="67"/>
      <c r="E257" s="67"/>
      <c r="F257" s="67"/>
      <c r="G257" s="67"/>
      <c r="H257" s="67">
        <v>193.416827</v>
      </c>
      <c r="I257" s="67"/>
      <c r="J257" s="67"/>
      <c r="K257" s="67"/>
      <c r="L257" s="67"/>
      <c r="M257" s="67"/>
      <c r="N257" s="67"/>
      <c r="O257" s="67"/>
    </row>
    <row r="258" ht="15" hidden="1" customHeight="1" outlineLevel="2" spans="1:15">
      <c r="A258" s="66">
        <v>816004</v>
      </c>
      <c r="B258" s="20" t="s">
        <v>1703</v>
      </c>
      <c r="C258" s="67">
        <v>1795.085507</v>
      </c>
      <c r="D258" s="67"/>
      <c r="E258" s="67"/>
      <c r="F258" s="67"/>
      <c r="G258" s="67"/>
      <c r="H258" s="67">
        <v>1795.085507</v>
      </c>
      <c r="I258" s="67"/>
      <c r="J258" s="67"/>
      <c r="K258" s="67"/>
      <c r="L258" s="67"/>
      <c r="M258" s="67"/>
      <c r="N258" s="67"/>
      <c r="O258" s="67"/>
    </row>
    <row r="259" ht="15" hidden="1" customHeight="1" outlineLevel="2" spans="1:15">
      <c r="A259" s="66">
        <v>816005</v>
      </c>
      <c r="B259" s="20" t="s">
        <v>1705</v>
      </c>
      <c r="C259" s="67">
        <v>45.034849</v>
      </c>
      <c r="D259" s="67"/>
      <c r="E259" s="67"/>
      <c r="F259" s="67"/>
      <c r="G259" s="67"/>
      <c r="H259" s="67">
        <v>45.034849</v>
      </c>
      <c r="I259" s="67"/>
      <c r="J259" s="67"/>
      <c r="K259" s="67"/>
      <c r="L259" s="67"/>
      <c r="M259" s="67"/>
      <c r="N259" s="67"/>
      <c r="O259" s="67"/>
    </row>
    <row r="260" ht="15" customHeight="1" outlineLevel="1" collapsed="1" spans="1:15">
      <c r="A260" s="66"/>
      <c r="B260" s="20" t="s">
        <v>1706</v>
      </c>
      <c r="C260" s="67">
        <f>SUM(C261:C265)</f>
        <v>4513.798139</v>
      </c>
      <c r="D260" s="67">
        <f t="shared" ref="D260:O260" si="21">SUM(D261:D265)</f>
        <v>1332.087007</v>
      </c>
      <c r="E260" s="67">
        <f t="shared" si="21"/>
        <v>370.521863</v>
      </c>
      <c r="F260" s="67">
        <f t="shared" si="21"/>
        <v>600</v>
      </c>
      <c r="G260" s="67">
        <f t="shared" si="21"/>
        <v>20</v>
      </c>
      <c r="H260" s="67">
        <f t="shared" si="21"/>
        <v>300.138603</v>
      </c>
      <c r="I260" s="67">
        <f t="shared" si="21"/>
        <v>0</v>
      </c>
      <c r="J260" s="67">
        <f t="shared" si="21"/>
        <v>0</v>
      </c>
      <c r="K260" s="67">
        <f t="shared" si="21"/>
        <v>112.250666</v>
      </c>
      <c r="L260" s="67"/>
      <c r="M260" s="67">
        <f t="shared" si="21"/>
        <v>0</v>
      </c>
      <c r="N260" s="67">
        <f t="shared" si="21"/>
        <v>0</v>
      </c>
      <c r="O260" s="67">
        <f t="shared" si="21"/>
        <v>1778.8</v>
      </c>
    </row>
    <row r="261" ht="15" hidden="1" customHeight="1" outlineLevel="2" spans="1:15">
      <c r="A261" s="66">
        <v>817001</v>
      </c>
      <c r="B261" s="20" t="s">
        <v>1708</v>
      </c>
      <c r="C261" s="67">
        <v>4170.222663</v>
      </c>
      <c r="D261" s="67">
        <v>1332.087007</v>
      </c>
      <c r="E261" s="67">
        <v>370.521863</v>
      </c>
      <c r="F261" s="67">
        <v>600</v>
      </c>
      <c r="G261" s="67">
        <v>20</v>
      </c>
      <c r="H261" s="67"/>
      <c r="I261" s="67"/>
      <c r="J261" s="67"/>
      <c r="K261" s="67">
        <v>95.113793</v>
      </c>
      <c r="L261" s="67"/>
      <c r="M261" s="67"/>
      <c r="N261" s="67"/>
      <c r="O261" s="67">
        <v>1752.5</v>
      </c>
    </row>
    <row r="262" ht="15" hidden="1" customHeight="1" outlineLevel="2" spans="1:15">
      <c r="A262" s="66">
        <v>817002</v>
      </c>
      <c r="B262" s="20" t="s">
        <v>1710</v>
      </c>
      <c r="C262" s="67">
        <v>274.166177</v>
      </c>
      <c r="D262" s="67"/>
      <c r="E262" s="67"/>
      <c r="F262" s="67"/>
      <c r="G262" s="67"/>
      <c r="H262" s="67">
        <v>230.729304</v>
      </c>
      <c r="I262" s="67"/>
      <c r="J262" s="67"/>
      <c r="K262" s="67">
        <v>17.136873</v>
      </c>
      <c r="L262" s="67"/>
      <c r="M262" s="67"/>
      <c r="N262" s="67"/>
      <c r="O262" s="67">
        <v>26.3</v>
      </c>
    </row>
    <row r="263" ht="15" hidden="1" customHeight="1" outlineLevel="2" spans="1:15">
      <c r="A263" s="66">
        <v>817003</v>
      </c>
      <c r="B263" s="20" t="s">
        <v>1712</v>
      </c>
      <c r="C263" s="67">
        <v>8.978864</v>
      </c>
      <c r="D263" s="67"/>
      <c r="E263" s="67"/>
      <c r="F263" s="67"/>
      <c r="G263" s="67"/>
      <c r="H263" s="67">
        <v>8.978864</v>
      </c>
      <c r="I263" s="67"/>
      <c r="J263" s="67"/>
      <c r="K263" s="67"/>
      <c r="L263" s="67"/>
      <c r="M263" s="67"/>
      <c r="N263" s="67"/>
      <c r="O263" s="67"/>
    </row>
    <row r="264" ht="15" hidden="1" customHeight="1" outlineLevel="2" spans="1:15">
      <c r="A264" s="66">
        <v>817004</v>
      </c>
      <c r="B264" s="20" t="s">
        <v>1714</v>
      </c>
      <c r="C264" s="67">
        <v>41.59591</v>
      </c>
      <c r="D264" s="67"/>
      <c r="E264" s="67"/>
      <c r="F264" s="67"/>
      <c r="G264" s="67"/>
      <c r="H264" s="67">
        <v>41.59591</v>
      </c>
      <c r="I264" s="67"/>
      <c r="J264" s="67"/>
      <c r="K264" s="67"/>
      <c r="L264" s="67"/>
      <c r="M264" s="67"/>
      <c r="N264" s="67"/>
      <c r="O264" s="67"/>
    </row>
    <row r="265" ht="15" hidden="1" customHeight="1" outlineLevel="2" spans="1:15">
      <c r="A265" s="66">
        <v>817005</v>
      </c>
      <c r="B265" s="20" t="s">
        <v>1716</v>
      </c>
      <c r="C265" s="67">
        <v>18.834525</v>
      </c>
      <c r="D265" s="67"/>
      <c r="E265" s="67"/>
      <c r="F265" s="67"/>
      <c r="G265" s="67"/>
      <c r="H265" s="67">
        <v>18.834525</v>
      </c>
      <c r="I265" s="67"/>
      <c r="J265" s="67"/>
      <c r="K265" s="67"/>
      <c r="L265" s="67"/>
      <c r="M265" s="67"/>
      <c r="N265" s="67"/>
      <c r="O265" s="67"/>
    </row>
    <row r="266" ht="15" customHeight="1" outlineLevel="1" collapsed="1" spans="1:15">
      <c r="A266" s="66"/>
      <c r="B266" s="20" t="s">
        <v>1717</v>
      </c>
      <c r="C266" s="67">
        <f>SUM(C267:C271)</f>
        <v>5088.729944</v>
      </c>
      <c r="D266" s="67">
        <f t="shared" ref="D266:O266" si="22">SUM(D267:D271)</f>
        <v>3137.911918</v>
      </c>
      <c r="E266" s="67">
        <f t="shared" si="22"/>
        <v>983.391642</v>
      </c>
      <c r="F266" s="67">
        <f t="shared" si="22"/>
        <v>0</v>
      </c>
      <c r="G266" s="67">
        <f t="shared" si="22"/>
        <v>0</v>
      </c>
      <c r="H266" s="67">
        <f t="shared" si="22"/>
        <v>673.295977</v>
      </c>
      <c r="I266" s="67">
        <f t="shared" si="22"/>
        <v>0</v>
      </c>
      <c r="J266" s="67">
        <f t="shared" si="22"/>
        <v>0</v>
      </c>
      <c r="K266" s="67">
        <f t="shared" si="22"/>
        <v>194.130407</v>
      </c>
      <c r="L266" s="67"/>
      <c r="M266" s="67">
        <f t="shared" si="22"/>
        <v>0</v>
      </c>
      <c r="N266" s="67">
        <f t="shared" si="22"/>
        <v>0</v>
      </c>
      <c r="O266" s="67">
        <f t="shared" si="22"/>
        <v>100</v>
      </c>
    </row>
    <row r="267" ht="15" hidden="1" customHeight="1" outlineLevel="2" spans="1:15">
      <c r="A267" s="66">
        <v>818001</v>
      </c>
      <c r="B267" s="20" t="s">
        <v>1719</v>
      </c>
      <c r="C267" s="67">
        <v>4375.449639</v>
      </c>
      <c r="D267" s="67">
        <v>3137.911918</v>
      </c>
      <c r="E267" s="67">
        <v>983.391642</v>
      </c>
      <c r="F267" s="67"/>
      <c r="G267" s="67"/>
      <c r="H267" s="67"/>
      <c r="I267" s="67"/>
      <c r="J267" s="67"/>
      <c r="K267" s="67">
        <v>154.146079</v>
      </c>
      <c r="L267" s="67"/>
      <c r="M267" s="67"/>
      <c r="N267" s="67"/>
      <c r="O267" s="67">
        <v>100</v>
      </c>
    </row>
    <row r="268" ht="15" hidden="1" customHeight="1" outlineLevel="2" spans="1:15">
      <c r="A268" s="66">
        <v>818002</v>
      </c>
      <c r="B268" s="20" t="s">
        <v>1721</v>
      </c>
      <c r="C268" s="67">
        <v>311.207304</v>
      </c>
      <c r="D268" s="67"/>
      <c r="E268" s="67"/>
      <c r="F268" s="67"/>
      <c r="G268" s="67"/>
      <c r="H268" s="67">
        <v>271.222976</v>
      </c>
      <c r="I268" s="67"/>
      <c r="J268" s="67"/>
      <c r="K268" s="67">
        <v>39.984328</v>
      </c>
      <c r="L268" s="67"/>
      <c r="M268" s="67"/>
      <c r="N268" s="67"/>
      <c r="O268" s="67"/>
    </row>
    <row r="269" ht="15" hidden="1" customHeight="1" outlineLevel="2" spans="1:15">
      <c r="A269" s="66">
        <v>818003</v>
      </c>
      <c r="B269" s="20" t="s">
        <v>1723</v>
      </c>
      <c r="C269" s="67">
        <v>117.87915</v>
      </c>
      <c r="D269" s="67"/>
      <c r="E269" s="67"/>
      <c r="F269" s="67"/>
      <c r="G269" s="67"/>
      <c r="H269" s="67">
        <v>117.87915</v>
      </c>
      <c r="I269" s="67"/>
      <c r="J269" s="67"/>
      <c r="K269" s="67"/>
      <c r="L269" s="67"/>
      <c r="M269" s="67"/>
      <c r="N269" s="67"/>
      <c r="O269" s="67"/>
    </row>
    <row r="270" ht="15" hidden="1" customHeight="1" outlineLevel="2" spans="1:15">
      <c r="A270" s="66">
        <v>818004</v>
      </c>
      <c r="B270" s="20" t="s">
        <v>1725</v>
      </c>
      <c r="C270" s="67">
        <v>275.256574</v>
      </c>
      <c r="D270" s="67"/>
      <c r="E270" s="67"/>
      <c r="F270" s="67"/>
      <c r="G270" s="67"/>
      <c r="H270" s="67">
        <v>275.256574</v>
      </c>
      <c r="I270" s="67"/>
      <c r="J270" s="67"/>
      <c r="K270" s="67"/>
      <c r="L270" s="67"/>
      <c r="M270" s="67"/>
      <c r="N270" s="67"/>
      <c r="O270" s="67"/>
    </row>
    <row r="271" ht="15" hidden="1" customHeight="1" outlineLevel="2" spans="1:15">
      <c r="A271" s="66">
        <v>818005</v>
      </c>
      <c r="B271" s="20" t="s">
        <v>1727</v>
      </c>
      <c r="C271" s="67">
        <v>8.937277</v>
      </c>
      <c r="D271" s="67"/>
      <c r="E271" s="67"/>
      <c r="F271" s="67"/>
      <c r="G271" s="67"/>
      <c r="H271" s="67">
        <v>8.937277</v>
      </c>
      <c r="I271" s="67"/>
      <c r="J271" s="67"/>
      <c r="K271" s="67"/>
      <c r="L271" s="67"/>
      <c r="M271" s="67"/>
      <c r="N271" s="67"/>
      <c r="O271" s="67"/>
    </row>
    <row r="272" ht="15" customHeight="1" outlineLevel="1" collapsed="1" spans="1:15">
      <c r="A272" s="66"/>
      <c r="B272" s="20" t="s">
        <v>1728</v>
      </c>
      <c r="C272" s="71">
        <f>SUM(C273:C278)</f>
        <v>43355.858544</v>
      </c>
      <c r="D272" s="71">
        <f t="shared" ref="D272:O272" si="23">SUM(D273:D278)</f>
        <v>2179.322314</v>
      </c>
      <c r="E272" s="71">
        <f t="shared" si="23"/>
        <v>12943.119653</v>
      </c>
      <c r="F272" s="71">
        <f t="shared" si="23"/>
        <v>2410</v>
      </c>
      <c r="G272" s="71">
        <f t="shared" si="23"/>
        <v>600</v>
      </c>
      <c r="H272" s="71">
        <f t="shared" si="23"/>
        <v>555.034366</v>
      </c>
      <c r="I272" s="71">
        <f t="shared" si="23"/>
        <v>0</v>
      </c>
      <c r="J272" s="71">
        <f t="shared" si="23"/>
        <v>23189.7</v>
      </c>
      <c r="K272" s="71">
        <f t="shared" si="23"/>
        <v>338.682211</v>
      </c>
      <c r="L272" s="71"/>
      <c r="M272" s="71">
        <f t="shared" si="23"/>
        <v>0</v>
      </c>
      <c r="N272" s="71">
        <f t="shared" si="23"/>
        <v>0</v>
      </c>
      <c r="O272" s="71">
        <f t="shared" si="23"/>
        <v>1140</v>
      </c>
    </row>
    <row r="273" ht="15" hidden="1" customHeight="1" outlineLevel="2" spans="1:15">
      <c r="A273" s="66">
        <v>819001</v>
      </c>
      <c r="B273" s="20" t="s">
        <v>1730</v>
      </c>
      <c r="C273" s="71">
        <v>42788.928745</v>
      </c>
      <c r="D273" s="71">
        <v>2179.322314</v>
      </c>
      <c r="E273" s="71">
        <v>12943.119653</v>
      </c>
      <c r="F273" s="71">
        <v>2410</v>
      </c>
      <c r="G273" s="71">
        <v>600</v>
      </c>
      <c r="H273" s="71"/>
      <c r="I273" s="71"/>
      <c r="J273" s="71">
        <v>23189.7</v>
      </c>
      <c r="K273" s="71">
        <v>326.786778</v>
      </c>
      <c r="L273" s="71"/>
      <c r="M273" s="71"/>
      <c r="N273" s="71"/>
      <c r="O273" s="71">
        <v>1140</v>
      </c>
    </row>
    <row r="274" ht="15" hidden="1" customHeight="1" outlineLevel="2" spans="1:15">
      <c r="A274" s="66">
        <v>819002</v>
      </c>
      <c r="B274" s="20" t="s">
        <v>1732</v>
      </c>
      <c r="C274" s="67">
        <v>244.623111</v>
      </c>
      <c r="D274" s="67"/>
      <c r="E274" s="67"/>
      <c r="F274" s="67"/>
      <c r="G274" s="67"/>
      <c r="H274" s="67">
        <v>232.727678</v>
      </c>
      <c r="I274" s="67"/>
      <c r="J274" s="67"/>
      <c r="K274" s="67">
        <v>11.895433</v>
      </c>
      <c r="L274" s="67"/>
      <c r="M274" s="67"/>
      <c r="N274" s="67"/>
      <c r="O274" s="67"/>
    </row>
    <row r="275" ht="15" hidden="1" customHeight="1" outlineLevel="2" spans="1:15">
      <c r="A275" s="66">
        <v>819003</v>
      </c>
      <c r="B275" s="20" t="s">
        <v>1734</v>
      </c>
      <c r="C275" s="67">
        <v>105.441138</v>
      </c>
      <c r="D275" s="67"/>
      <c r="E275" s="67"/>
      <c r="F275" s="67"/>
      <c r="G275" s="67"/>
      <c r="H275" s="67">
        <v>105.441138</v>
      </c>
      <c r="I275" s="67"/>
      <c r="J275" s="67"/>
      <c r="K275" s="67"/>
      <c r="L275" s="67"/>
      <c r="M275" s="67"/>
      <c r="N275" s="67"/>
      <c r="O275" s="67"/>
    </row>
    <row r="276" ht="15" hidden="1" customHeight="1" outlineLevel="2" spans="1:15">
      <c r="A276" s="66">
        <v>819004</v>
      </c>
      <c r="B276" s="20" t="s">
        <v>1736</v>
      </c>
      <c r="C276" s="67">
        <v>87.502924</v>
      </c>
      <c r="D276" s="67"/>
      <c r="E276" s="67"/>
      <c r="F276" s="67"/>
      <c r="G276" s="67"/>
      <c r="H276" s="67">
        <v>87.502924</v>
      </c>
      <c r="I276" s="67"/>
      <c r="J276" s="67"/>
      <c r="K276" s="67"/>
      <c r="L276" s="67"/>
      <c r="M276" s="67"/>
      <c r="N276" s="67"/>
      <c r="O276" s="67"/>
    </row>
    <row r="277" ht="15" hidden="1" customHeight="1" outlineLevel="2" spans="1:15">
      <c r="A277" s="66">
        <v>819007</v>
      </c>
      <c r="B277" s="20" t="s">
        <v>1738</v>
      </c>
      <c r="C277" s="67">
        <v>101.431476</v>
      </c>
      <c r="D277" s="67"/>
      <c r="E277" s="67"/>
      <c r="F277" s="67"/>
      <c r="G277" s="67"/>
      <c r="H277" s="67">
        <v>101.431476</v>
      </c>
      <c r="I277" s="67"/>
      <c r="J277" s="67"/>
      <c r="K277" s="67"/>
      <c r="L277" s="67"/>
      <c r="M277" s="67"/>
      <c r="N277" s="67"/>
      <c r="O277" s="67"/>
    </row>
    <row r="278" ht="15" hidden="1" customHeight="1" outlineLevel="2" spans="1:15">
      <c r="A278" s="66">
        <v>819008</v>
      </c>
      <c r="B278" s="20" t="s">
        <v>1740</v>
      </c>
      <c r="C278" s="67">
        <v>27.93115</v>
      </c>
      <c r="D278" s="67"/>
      <c r="E278" s="67"/>
      <c r="F278" s="67"/>
      <c r="G278" s="67"/>
      <c r="H278" s="67">
        <v>27.93115</v>
      </c>
      <c r="I278" s="67"/>
      <c r="J278" s="67"/>
      <c r="K278" s="67"/>
      <c r="L278" s="67"/>
      <c r="M278" s="67"/>
      <c r="N278" s="67"/>
      <c r="O278" s="67"/>
    </row>
    <row r="279" ht="15" customHeight="1" outlineLevel="1" collapsed="1" spans="1:15">
      <c r="A279" s="66"/>
      <c r="B279" s="20" t="s">
        <v>1741</v>
      </c>
      <c r="C279" s="67">
        <f>SUM(C280:C283)</f>
        <v>580.954235</v>
      </c>
      <c r="D279" s="67">
        <f t="shared" ref="D279:O279" si="24">SUM(D280:D283)</f>
        <v>218.502443</v>
      </c>
      <c r="E279" s="67">
        <f t="shared" si="24"/>
        <v>41.759934</v>
      </c>
      <c r="F279" s="67">
        <f t="shared" si="24"/>
        <v>0</v>
      </c>
      <c r="G279" s="67">
        <f t="shared" si="24"/>
        <v>0</v>
      </c>
      <c r="H279" s="67">
        <f t="shared" si="24"/>
        <v>320.691858</v>
      </c>
      <c r="I279" s="67">
        <f t="shared" si="24"/>
        <v>0</v>
      </c>
      <c r="J279" s="67">
        <f t="shared" si="24"/>
        <v>0</v>
      </c>
      <c r="K279" s="67">
        <f t="shared" si="24"/>
        <v>0</v>
      </c>
      <c r="L279" s="67"/>
      <c r="M279" s="67">
        <f t="shared" si="24"/>
        <v>0</v>
      </c>
      <c r="N279" s="67">
        <f t="shared" si="24"/>
        <v>0</v>
      </c>
      <c r="O279" s="67">
        <f t="shared" si="24"/>
        <v>0</v>
      </c>
    </row>
    <row r="280" ht="15" hidden="1" customHeight="1" outlineLevel="2" spans="1:15">
      <c r="A280" s="66">
        <v>819011</v>
      </c>
      <c r="B280" s="20" t="s">
        <v>1743</v>
      </c>
      <c r="C280" s="67">
        <v>260.262377</v>
      </c>
      <c r="D280" s="67">
        <v>218.502443</v>
      </c>
      <c r="E280" s="67">
        <v>41.759934</v>
      </c>
      <c r="F280" s="67"/>
      <c r="G280" s="67"/>
      <c r="H280" s="67"/>
      <c r="I280" s="67"/>
      <c r="J280" s="67"/>
      <c r="K280" s="67"/>
      <c r="L280" s="67"/>
      <c r="M280" s="67"/>
      <c r="N280" s="67"/>
      <c r="O280" s="67"/>
    </row>
    <row r="281" ht="15" hidden="1" customHeight="1" outlineLevel="2" spans="1:15">
      <c r="A281" s="66">
        <v>819012</v>
      </c>
      <c r="B281" s="20" t="s">
        <v>1745</v>
      </c>
      <c r="C281" s="67">
        <v>83.840683</v>
      </c>
      <c r="D281" s="67"/>
      <c r="E281" s="67"/>
      <c r="F281" s="67"/>
      <c r="G281" s="67"/>
      <c r="H281" s="67">
        <v>83.840683</v>
      </c>
      <c r="I281" s="67"/>
      <c r="J281" s="67"/>
      <c r="K281" s="67"/>
      <c r="L281" s="67"/>
      <c r="M281" s="67"/>
      <c r="N281" s="67"/>
      <c r="O281" s="67"/>
    </row>
    <row r="282" ht="15" hidden="1" customHeight="1" outlineLevel="2" spans="1:15">
      <c r="A282" s="66">
        <v>819013</v>
      </c>
      <c r="B282" s="20" t="s">
        <v>1747</v>
      </c>
      <c r="C282" s="67">
        <v>208.87719</v>
      </c>
      <c r="D282" s="67"/>
      <c r="E282" s="67"/>
      <c r="F282" s="67"/>
      <c r="G282" s="67"/>
      <c r="H282" s="67">
        <v>208.87719</v>
      </c>
      <c r="I282" s="67"/>
      <c r="J282" s="67"/>
      <c r="K282" s="67"/>
      <c r="L282" s="67"/>
      <c r="M282" s="67"/>
      <c r="N282" s="67"/>
      <c r="O282" s="67"/>
    </row>
    <row r="283" ht="15" hidden="1" customHeight="1" outlineLevel="2" spans="1:15">
      <c r="A283" s="66">
        <v>819014</v>
      </c>
      <c r="B283" s="20" t="s">
        <v>1749</v>
      </c>
      <c r="C283" s="67">
        <v>27.973985</v>
      </c>
      <c r="D283" s="67"/>
      <c r="E283" s="67"/>
      <c r="F283" s="67"/>
      <c r="G283" s="67"/>
      <c r="H283" s="67">
        <v>27.973985</v>
      </c>
      <c r="I283" s="67"/>
      <c r="J283" s="67"/>
      <c r="K283" s="67"/>
      <c r="L283" s="67"/>
      <c r="M283" s="67"/>
      <c r="N283" s="67"/>
      <c r="O283" s="67"/>
    </row>
    <row r="284" ht="15" customHeight="1" outlineLevel="1" collapsed="1" spans="1:15">
      <c r="A284" s="66"/>
      <c r="B284" s="20" t="s">
        <v>3041</v>
      </c>
      <c r="C284" s="67">
        <f>SUM(C285:C289)</f>
        <v>1142.266936</v>
      </c>
      <c r="D284" s="67">
        <f t="shared" ref="D284:O284" si="25">SUM(D285:D289)</f>
        <v>723.07602</v>
      </c>
      <c r="E284" s="67">
        <f t="shared" si="25"/>
        <v>51.13193</v>
      </c>
      <c r="F284" s="67">
        <f t="shared" si="25"/>
        <v>85.4</v>
      </c>
      <c r="G284" s="67">
        <f t="shared" si="25"/>
        <v>0</v>
      </c>
      <c r="H284" s="67">
        <f t="shared" si="25"/>
        <v>150.606558</v>
      </c>
      <c r="I284" s="67">
        <f t="shared" si="25"/>
        <v>0.175</v>
      </c>
      <c r="J284" s="67">
        <f t="shared" si="25"/>
        <v>0</v>
      </c>
      <c r="K284" s="67">
        <f t="shared" si="25"/>
        <v>7.147428</v>
      </c>
      <c r="L284" s="67"/>
      <c r="M284" s="67">
        <f t="shared" si="25"/>
        <v>0</v>
      </c>
      <c r="N284" s="67">
        <f t="shared" si="25"/>
        <v>0</v>
      </c>
      <c r="O284" s="67">
        <f t="shared" si="25"/>
        <v>124.73</v>
      </c>
    </row>
    <row r="285" ht="15" hidden="1" customHeight="1" outlineLevel="2" spans="1:15">
      <c r="A285" s="66">
        <v>820001</v>
      </c>
      <c r="B285" s="20" t="s">
        <v>1752</v>
      </c>
      <c r="C285" s="67">
        <v>981.220963</v>
      </c>
      <c r="D285" s="67">
        <v>723.07602</v>
      </c>
      <c r="E285" s="67">
        <v>51.13193</v>
      </c>
      <c r="F285" s="67">
        <v>85.4</v>
      </c>
      <c r="G285" s="67"/>
      <c r="H285" s="67"/>
      <c r="I285" s="67"/>
      <c r="J285" s="67"/>
      <c r="K285" s="67">
        <v>3.383013</v>
      </c>
      <c r="L285" s="67"/>
      <c r="M285" s="67"/>
      <c r="N285" s="67"/>
      <c r="O285" s="67">
        <v>118.23</v>
      </c>
    </row>
    <row r="286" ht="15" hidden="1" customHeight="1" outlineLevel="2" spans="1:15">
      <c r="A286" s="66">
        <v>820002</v>
      </c>
      <c r="B286" s="20" t="s">
        <v>1754</v>
      </c>
      <c r="C286" s="67">
        <v>131.338187</v>
      </c>
      <c r="D286" s="67"/>
      <c r="E286" s="67"/>
      <c r="F286" s="67"/>
      <c r="G286" s="67"/>
      <c r="H286" s="67">
        <v>121.073772</v>
      </c>
      <c r="I286" s="67"/>
      <c r="J286" s="67"/>
      <c r="K286" s="67">
        <v>3.764415</v>
      </c>
      <c r="L286" s="67"/>
      <c r="M286" s="67"/>
      <c r="N286" s="67"/>
      <c r="O286" s="67">
        <v>6.5</v>
      </c>
    </row>
    <row r="287" ht="15" hidden="1" customHeight="1" outlineLevel="2" spans="1:15">
      <c r="A287" s="66">
        <v>820003</v>
      </c>
      <c r="B287" s="20" t="s">
        <v>1756</v>
      </c>
      <c r="C287" s="67">
        <v>10.696516</v>
      </c>
      <c r="D287" s="67"/>
      <c r="E287" s="67"/>
      <c r="F287" s="67"/>
      <c r="G287" s="67"/>
      <c r="H287" s="67">
        <v>10.596516</v>
      </c>
      <c r="I287" s="67">
        <v>0.1</v>
      </c>
      <c r="J287" s="67"/>
      <c r="K287" s="67"/>
      <c r="L287" s="67"/>
      <c r="M287" s="67"/>
      <c r="N287" s="67"/>
      <c r="O287" s="67"/>
    </row>
    <row r="288" ht="15" hidden="1" customHeight="1" outlineLevel="2" spans="1:15">
      <c r="A288" s="66">
        <v>820004</v>
      </c>
      <c r="B288" s="20" t="s">
        <v>1758</v>
      </c>
      <c r="C288" s="67">
        <v>9.351416</v>
      </c>
      <c r="D288" s="67"/>
      <c r="E288" s="67"/>
      <c r="F288" s="67"/>
      <c r="G288" s="67"/>
      <c r="H288" s="67">
        <v>9.321416</v>
      </c>
      <c r="I288" s="67">
        <v>0.03</v>
      </c>
      <c r="J288" s="67"/>
      <c r="K288" s="67"/>
      <c r="L288" s="67"/>
      <c r="M288" s="67"/>
      <c r="N288" s="67"/>
      <c r="O288" s="67"/>
    </row>
    <row r="289" ht="15" hidden="1" customHeight="1" outlineLevel="2" spans="1:15">
      <c r="A289" s="66">
        <v>820005</v>
      </c>
      <c r="B289" s="20" t="s">
        <v>1760</v>
      </c>
      <c r="C289" s="67">
        <v>9.659854</v>
      </c>
      <c r="D289" s="67"/>
      <c r="E289" s="67"/>
      <c r="F289" s="67"/>
      <c r="G289" s="67"/>
      <c r="H289" s="67">
        <v>9.614854</v>
      </c>
      <c r="I289" s="67">
        <v>0.045</v>
      </c>
      <c r="J289" s="67"/>
      <c r="K289" s="67"/>
      <c r="L289" s="67"/>
      <c r="M289" s="67"/>
      <c r="N289" s="67"/>
      <c r="O289" s="67"/>
    </row>
    <row r="290" s="6" customFormat="1" ht="20.1" customHeight="1" spans="1:15">
      <c r="A290" s="68" t="s">
        <v>3051</v>
      </c>
      <c r="B290" s="16" t="s">
        <v>1761</v>
      </c>
      <c r="C290" s="60">
        <f t="shared" ref="C290:O290" si="26">SUM(C291:C301)</f>
        <v>177086.0415</v>
      </c>
      <c r="D290" s="60">
        <f t="shared" si="26"/>
        <v>1980</v>
      </c>
      <c r="E290" s="60">
        <f t="shared" si="26"/>
        <v>8512.1515</v>
      </c>
      <c r="F290" s="60">
        <f t="shared" si="26"/>
        <v>6505</v>
      </c>
      <c r="G290" s="60">
        <f t="shared" si="26"/>
        <v>0</v>
      </c>
      <c r="H290" s="60">
        <f t="shared" si="26"/>
        <v>0</v>
      </c>
      <c r="I290" s="60">
        <f t="shared" si="26"/>
        <v>0</v>
      </c>
      <c r="J290" s="60">
        <f t="shared" si="26"/>
        <v>85638</v>
      </c>
      <c r="K290" s="60">
        <f t="shared" si="26"/>
        <v>3762.89</v>
      </c>
      <c r="L290" s="60">
        <f t="shared" si="26"/>
        <v>12457</v>
      </c>
      <c r="M290" s="60">
        <f t="shared" si="26"/>
        <v>17321</v>
      </c>
      <c r="N290" s="60">
        <f t="shared" si="26"/>
        <v>0</v>
      </c>
      <c r="O290" s="60">
        <f t="shared" si="26"/>
        <v>40910</v>
      </c>
    </row>
    <row r="291" ht="15" customHeight="1" outlineLevel="1" spans="1:15">
      <c r="A291" s="66">
        <v>889001</v>
      </c>
      <c r="B291" s="20" t="s">
        <v>1763</v>
      </c>
      <c r="C291" s="70">
        <v>50541</v>
      </c>
      <c r="D291" s="70"/>
      <c r="E291" s="70">
        <v>2000</v>
      </c>
      <c r="F291" s="70"/>
      <c r="G291" s="70"/>
      <c r="H291" s="70"/>
      <c r="I291" s="70"/>
      <c r="J291" s="70">
        <v>5500</v>
      </c>
      <c r="K291" s="70">
        <v>1500</v>
      </c>
      <c r="L291" s="70"/>
      <c r="M291" s="70">
        <v>16031</v>
      </c>
      <c r="N291" s="70"/>
      <c r="O291" s="70">
        <v>25510</v>
      </c>
    </row>
    <row r="292" ht="15" customHeight="1" outlineLevel="1" spans="1:15">
      <c r="A292" s="66">
        <v>889002</v>
      </c>
      <c r="B292" s="20" t="s">
        <v>1765</v>
      </c>
      <c r="C292" s="70">
        <v>215</v>
      </c>
      <c r="D292" s="70">
        <v>180</v>
      </c>
      <c r="E292" s="70">
        <v>35</v>
      </c>
      <c r="F292" s="70"/>
      <c r="G292" s="70"/>
      <c r="H292" s="70"/>
      <c r="I292" s="70"/>
      <c r="J292" s="70"/>
      <c r="K292" s="70"/>
      <c r="L292" s="70"/>
      <c r="M292" s="70"/>
      <c r="N292" s="70"/>
      <c r="O292" s="70"/>
    </row>
    <row r="293" ht="15" customHeight="1" outlineLevel="1" spans="1:15">
      <c r="A293" s="66">
        <v>889003</v>
      </c>
      <c r="B293" s="20" t="s">
        <v>1767</v>
      </c>
      <c r="C293" s="70">
        <v>20663</v>
      </c>
      <c r="D293" s="70"/>
      <c r="E293" s="70">
        <v>90</v>
      </c>
      <c r="F293" s="70">
        <v>4705</v>
      </c>
      <c r="G293" s="70"/>
      <c r="H293" s="70"/>
      <c r="I293" s="70"/>
      <c r="J293" s="70">
        <v>15868</v>
      </c>
      <c r="K293" s="70"/>
      <c r="L293" s="70"/>
      <c r="M293" s="70"/>
      <c r="N293" s="70"/>
      <c r="O293" s="70"/>
    </row>
    <row r="294" ht="15" customHeight="1" outlineLevel="1" spans="1:15">
      <c r="A294" s="66">
        <v>889004</v>
      </c>
      <c r="B294" s="20" t="s">
        <v>1769</v>
      </c>
      <c r="C294" s="70">
        <v>1348</v>
      </c>
      <c r="D294" s="70"/>
      <c r="E294" s="70">
        <v>1348</v>
      </c>
      <c r="F294" s="70"/>
      <c r="G294" s="70"/>
      <c r="H294" s="70"/>
      <c r="I294" s="70"/>
      <c r="J294" s="70"/>
      <c r="K294" s="70"/>
      <c r="L294" s="70"/>
      <c r="M294" s="70"/>
      <c r="N294" s="70"/>
      <c r="O294" s="70"/>
    </row>
    <row r="295" ht="15" customHeight="1" outlineLevel="1" spans="1:15">
      <c r="A295" s="66">
        <v>889005</v>
      </c>
      <c r="B295" s="20" t="s">
        <v>1771</v>
      </c>
      <c r="C295" s="70">
        <v>2210</v>
      </c>
      <c r="D295" s="70">
        <v>1800</v>
      </c>
      <c r="E295" s="70">
        <v>400</v>
      </c>
      <c r="F295" s="70"/>
      <c r="G295" s="70"/>
      <c r="H295" s="70"/>
      <c r="I295" s="70"/>
      <c r="J295" s="70"/>
      <c r="K295" s="70">
        <v>10</v>
      </c>
      <c r="L295" s="70"/>
      <c r="M295" s="70"/>
      <c r="N295" s="70"/>
      <c r="O295" s="70"/>
    </row>
    <row r="296" ht="15" customHeight="1" outlineLevel="1" spans="1:15">
      <c r="A296" s="66">
        <v>889006</v>
      </c>
      <c r="B296" s="20" t="s">
        <v>1773</v>
      </c>
      <c r="C296" s="70">
        <v>17047.89</v>
      </c>
      <c r="D296" s="70"/>
      <c r="E296" s="70">
        <v>2458</v>
      </c>
      <c r="F296" s="70"/>
      <c r="G296" s="70"/>
      <c r="H296" s="70"/>
      <c r="I296" s="70"/>
      <c r="J296" s="70"/>
      <c r="K296" s="70">
        <v>2132.89</v>
      </c>
      <c r="L296" s="70">
        <f>4283+8174</f>
        <v>12457</v>
      </c>
      <c r="M296" s="70"/>
      <c r="N296" s="70"/>
      <c r="O296" s="70"/>
    </row>
    <row r="297" ht="15" customHeight="1" outlineLevel="1" spans="1:15">
      <c r="A297" s="66">
        <v>889007</v>
      </c>
      <c r="B297" s="20" t="s">
        <v>1775</v>
      </c>
      <c r="C297" s="70">
        <v>15070</v>
      </c>
      <c r="D297" s="70"/>
      <c r="E297" s="70"/>
      <c r="F297" s="70"/>
      <c r="G297" s="70"/>
      <c r="H297" s="70"/>
      <c r="I297" s="70"/>
      <c r="J297" s="70"/>
      <c r="K297" s="70">
        <v>70</v>
      </c>
      <c r="L297" s="70"/>
      <c r="M297" s="70"/>
      <c r="N297" s="70"/>
      <c r="O297" s="70">
        <v>15000</v>
      </c>
    </row>
    <row r="298" ht="15" customHeight="1" outlineLevel="1" spans="1:15">
      <c r="A298" s="66">
        <v>889008</v>
      </c>
      <c r="B298" s="20" t="s">
        <v>1777</v>
      </c>
      <c r="C298" s="70">
        <v>16572</v>
      </c>
      <c r="D298" s="70"/>
      <c r="E298" s="70">
        <v>612</v>
      </c>
      <c r="F298" s="70"/>
      <c r="G298" s="70"/>
      <c r="H298" s="70"/>
      <c r="I298" s="70"/>
      <c r="J298" s="70">
        <v>14270</v>
      </c>
      <c r="K298" s="70"/>
      <c r="L298" s="70"/>
      <c r="M298" s="70">
        <v>1290</v>
      </c>
      <c r="N298" s="70"/>
      <c r="O298" s="70">
        <v>400</v>
      </c>
    </row>
    <row r="299" ht="15" customHeight="1" outlineLevel="1" spans="1:15">
      <c r="A299" s="66">
        <v>889009</v>
      </c>
      <c r="B299" s="20" t="s">
        <v>1779</v>
      </c>
      <c r="C299" s="70">
        <v>987</v>
      </c>
      <c r="D299" s="70"/>
      <c r="E299" s="70">
        <v>287</v>
      </c>
      <c r="F299" s="70">
        <v>700</v>
      </c>
      <c r="G299" s="70"/>
      <c r="H299" s="70"/>
      <c r="I299" s="70"/>
      <c r="J299" s="70"/>
      <c r="K299" s="70"/>
      <c r="L299" s="70"/>
      <c r="M299" s="70"/>
      <c r="N299" s="70"/>
      <c r="O299" s="70"/>
    </row>
    <row r="300" ht="15" customHeight="1" outlineLevel="1" spans="1:15">
      <c r="A300" s="66">
        <v>889011</v>
      </c>
      <c r="B300" s="20" t="s">
        <v>1781</v>
      </c>
      <c r="C300" s="70">
        <f>SUM(D300:O300)</f>
        <v>50050</v>
      </c>
      <c r="D300" s="70"/>
      <c r="E300" s="70"/>
      <c r="F300" s="70"/>
      <c r="G300" s="70"/>
      <c r="H300" s="70"/>
      <c r="I300" s="70"/>
      <c r="J300" s="72">
        <v>50000</v>
      </c>
      <c r="K300" s="70">
        <v>50</v>
      </c>
      <c r="L300" s="70"/>
      <c r="M300" s="70"/>
      <c r="N300" s="70"/>
      <c r="O300" s="70"/>
    </row>
    <row r="301" ht="15" customHeight="1" outlineLevel="1" spans="1:15">
      <c r="A301" s="66">
        <v>889013</v>
      </c>
      <c r="B301" s="20" t="s">
        <v>1783</v>
      </c>
      <c r="C301" s="70">
        <v>2382.1515</v>
      </c>
      <c r="D301" s="70"/>
      <c r="E301" s="70">
        <v>1282.1515</v>
      </c>
      <c r="F301" s="70">
        <v>1100</v>
      </c>
      <c r="G301" s="70"/>
      <c r="H301" s="70"/>
      <c r="I301" s="70"/>
      <c r="J301" s="70"/>
      <c r="K301" s="70"/>
      <c r="L301" s="70"/>
      <c r="M301" s="70"/>
      <c r="N301" s="70"/>
      <c r="O301" s="70"/>
    </row>
    <row r="302" s="6" customFormat="1" ht="20.1" customHeight="1" collapsed="1" spans="1:15">
      <c r="A302" s="68"/>
      <c r="B302" s="16" t="s">
        <v>1784</v>
      </c>
      <c r="C302" s="60">
        <v>54725</v>
      </c>
      <c r="D302" s="60"/>
      <c r="E302" s="60">
        <v>54725</v>
      </c>
      <c r="F302" s="60"/>
      <c r="G302" s="60"/>
      <c r="H302" s="60"/>
      <c r="I302" s="60"/>
      <c r="J302" s="60"/>
      <c r="K302" s="60"/>
      <c r="L302" s="60"/>
      <c r="M302" s="60"/>
      <c r="N302" s="60"/>
      <c r="O302" s="60"/>
    </row>
    <row r="303" s="6" customFormat="1" ht="20.1" customHeight="1" spans="1:15">
      <c r="A303" s="68"/>
      <c r="B303" s="16" t="s">
        <v>1785</v>
      </c>
      <c r="C303" s="60">
        <v>16379</v>
      </c>
      <c r="D303" s="60"/>
      <c r="E303" s="60">
        <v>16379</v>
      </c>
      <c r="F303" s="60"/>
      <c r="G303" s="60"/>
      <c r="H303" s="60"/>
      <c r="I303" s="60"/>
      <c r="J303" s="60"/>
      <c r="K303" s="60"/>
      <c r="L303" s="60"/>
      <c r="M303" s="60"/>
      <c r="N303" s="60"/>
      <c r="O303" s="60"/>
    </row>
    <row r="304" s="6" customFormat="1" ht="20.1" customHeight="1" spans="1:15">
      <c r="A304" s="68"/>
      <c r="B304" s="16" t="s">
        <v>1786</v>
      </c>
      <c r="C304" s="60">
        <v>76113</v>
      </c>
      <c r="D304" s="60"/>
      <c r="E304" s="60">
        <v>76113</v>
      </c>
      <c r="F304" s="60"/>
      <c r="G304" s="60"/>
      <c r="H304" s="60"/>
      <c r="I304" s="60"/>
      <c r="J304" s="60"/>
      <c r="K304" s="60"/>
      <c r="L304" s="60"/>
      <c r="M304" s="60"/>
      <c r="N304" s="60"/>
      <c r="O304" s="60"/>
    </row>
  </sheetData>
  <sheetProtection password="C70D" sheet="1" objects="1"/>
  <mergeCells count="1">
    <mergeCell ref="A2:O2"/>
  </mergeCells>
  <printOptions horizontalCentered="1"/>
  <pageMargins left="0.590277777777778" right="0.590277777777778" top="0.984027777777778" bottom="0.786805555555556" header="0.313888888888889" footer="0.313888888888889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L304"/>
  <sheetViews>
    <sheetView workbookViewId="0">
      <pane xSplit="2" ySplit="3" topLeftCell="C181" activePane="bottomRight" state="frozen"/>
      <selection/>
      <selection pane="topRight"/>
      <selection pane="bottomLeft"/>
      <selection pane="bottomRight" activeCell="A2" sqref="A2:L2"/>
    </sheetView>
  </sheetViews>
  <sheetFormatPr defaultColWidth="9" defaultRowHeight="14.25"/>
  <cols>
    <col min="1" max="1" width="6.625" style="8" customWidth="1"/>
    <col min="2" max="2" width="21.625" style="49" customWidth="1"/>
    <col min="3" max="5" width="9.625" customWidth="1"/>
    <col min="6" max="7" width="10.625" customWidth="1"/>
    <col min="8" max="11" width="9.625" customWidth="1"/>
    <col min="12" max="12" width="10.625" customWidth="1"/>
  </cols>
  <sheetData>
    <row r="1" s="1" customFormat="1" ht="20.1" customHeight="1" spans="1:2">
      <c r="A1" s="10" t="s">
        <v>35</v>
      </c>
      <c r="B1" s="50"/>
    </row>
    <row r="2" s="2" customFormat="1" ht="30" customHeight="1" spans="1:12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3" customFormat="1" ht="20.1" customHeight="1" spans="1:12">
      <c r="A3" s="12"/>
      <c r="B3" s="51"/>
      <c r="L3" s="24" t="s">
        <v>41</v>
      </c>
    </row>
    <row r="4" s="4" customFormat="1" ht="45" customHeight="1" spans="1:12">
      <c r="A4" s="14" t="s">
        <v>1193</v>
      </c>
      <c r="B4" s="25" t="s">
        <v>3611</v>
      </c>
      <c r="C4" s="13" t="s">
        <v>1112</v>
      </c>
      <c r="D4" s="52" t="s">
        <v>3612</v>
      </c>
      <c r="E4" s="52" t="s">
        <v>3613</v>
      </c>
      <c r="F4" s="52" t="s">
        <v>3614</v>
      </c>
      <c r="G4" s="52" t="s">
        <v>3615</v>
      </c>
      <c r="H4" s="52" t="s">
        <v>3616</v>
      </c>
      <c r="I4" s="52" t="s">
        <v>3617</v>
      </c>
      <c r="J4" s="52" t="s">
        <v>3618</v>
      </c>
      <c r="K4" s="52" t="s">
        <v>3619</v>
      </c>
      <c r="L4" s="52" t="s">
        <v>3176</v>
      </c>
    </row>
    <row r="5" s="48" customFormat="1" ht="20.1" customHeight="1" spans="1:12">
      <c r="A5" s="53"/>
      <c r="B5" s="16" t="s">
        <v>1195</v>
      </c>
      <c r="C5" s="54">
        <f t="shared" ref="C5:L5" si="0">SUM(C6,C31,C48,C84,C106,C113,C123,C185,C189,C290,C302,C303,C304)</f>
        <v>762617.335095</v>
      </c>
      <c r="D5" s="54">
        <f t="shared" si="0"/>
        <v>227807.095848</v>
      </c>
      <c r="E5" s="54">
        <f t="shared" si="0"/>
        <v>240499.308872</v>
      </c>
      <c r="F5" s="54">
        <f t="shared" si="0"/>
        <v>20941.077806</v>
      </c>
      <c r="G5" s="54">
        <f t="shared" si="0"/>
        <v>17321</v>
      </c>
      <c r="H5" s="54">
        <f t="shared" si="0"/>
        <v>2222.915</v>
      </c>
      <c r="I5" s="54">
        <f t="shared" si="0"/>
        <v>39739.514777</v>
      </c>
      <c r="J5" s="54">
        <f t="shared" si="0"/>
        <v>114044.7</v>
      </c>
      <c r="K5" s="54">
        <f t="shared" si="0"/>
        <v>12457</v>
      </c>
      <c r="L5" s="54">
        <f t="shared" si="0"/>
        <v>87584.722792</v>
      </c>
    </row>
    <row r="6" s="48" customFormat="1" ht="20.1" customHeight="1" spans="1:12">
      <c r="A6" s="55">
        <v>14</v>
      </c>
      <c r="B6" s="16" t="s">
        <v>1211</v>
      </c>
      <c r="C6" s="56">
        <f>SUM(C7:C30)</f>
        <v>60072.677633</v>
      </c>
      <c r="D6" s="56">
        <f t="shared" ref="D6:L6" si="1">SUM(D7:D30)</f>
        <v>35340.046216</v>
      </c>
      <c r="E6" s="56">
        <f t="shared" si="1"/>
        <v>12873.632753</v>
      </c>
      <c r="F6" s="56">
        <f t="shared" si="1"/>
        <v>3044.668664</v>
      </c>
      <c r="G6" s="56">
        <f t="shared" si="1"/>
        <v>0</v>
      </c>
      <c r="H6" s="56">
        <f t="shared" si="1"/>
        <v>151.58</v>
      </c>
      <c r="I6" s="56">
        <f t="shared" si="1"/>
        <v>253.3</v>
      </c>
      <c r="J6" s="56">
        <f t="shared" si="1"/>
        <v>0</v>
      </c>
      <c r="K6" s="56">
        <f t="shared" si="1"/>
        <v>0</v>
      </c>
      <c r="L6" s="56">
        <f t="shared" si="1"/>
        <v>8409.45</v>
      </c>
    </row>
    <row r="7" ht="20.1" customHeight="1" outlineLevel="1" spans="1:12">
      <c r="A7" s="57" t="s">
        <v>1212</v>
      </c>
      <c r="B7" s="20" t="s">
        <v>1213</v>
      </c>
      <c r="C7" s="58">
        <v>1809.686047</v>
      </c>
      <c r="D7" s="58">
        <v>1276.840233</v>
      </c>
      <c r="E7" s="58">
        <v>408.900164</v>
      </c>
      <c r="F7" s="58">
        <v>113.74565</v>
      </c>
      <c r="G7" s="58"/>
      <c r="H7" s="58">
        <v>5</v>
      </c>
      <c r="I7" s="58">
        <v>5.2</v>
      </c>
      <c r="J7" s="58"/>
      <c r="K7" s="58"/>
      <c r="L7" s="58"/>
    </row>
    <row r="8" ht="20.1" customHeight="1" outlineLevel="1" spans="1:12">
      <c r="A8" s="57" t="s">
        <v>1214</v>
      </c>
      <c r="B8" s="20" t="s">
        <v>1215</v>
      </c>
      <c r="C8" s="58">
        <v>249.736954</v>
      </c>
      <c r="D8" s="58">
        <v>185.76069</v>
      </c>
      <c r="E8" s="58">
        <v>63.386264</v>
      </c>
      <c r="F8" s="58"/>
      <c r="G8" s="58"/>
      <c r="H8" s="58"/>
      <c r="I8" s="58">
        <v>0.59</v>
      </c>
      <c r="J8" s="58"/>
      <c r="K8" s="58"/>
      <c r="L8" s="58"/>
    </row>
    <row r="9" ht="20.1" customHeight="1" outlineLevel="1" spans="1:12">
      <c r="A9" s="57" t="s">
        <v>1216</v>
      </c>
      <c r="B9" s="20" t="s">
        <v>1217</v>
      </c>
      <c r="C9" s="58">
        <v>656.205963</v>
      </c>
      <c r="D9" s="58">
        <v>340.768536</v>
      </c>
      <c r="E9" s="58">
        <v>70.607114</v>
      </c>
      <c r="F9" s="58">
        <v>11.830313</v>
      </c>
      <c r="G9" s="58"/>
      <c r="H9" s="58"/>
      <c r="I9" s="58">
        <v>3</v>
      </c>
      <c r="J9" s="58"/>
      <c r="K9" s="58"/>
      <c r="L9" s="58">
        <v>230</v>
      </c>
    </row>
    <row r="10" ht="20.1" customHeight="1" outlineLevel="1" spans="1:12">
      <c r="A10" s="57" t="s">
        <v>1218</v>
      </c>
      <c r="B10" s="20" t="s">
        <v>1219</v>
      </c>
      <c r="C10" s="58">
        <v>2046.296758</v>
      </c>
      <c r="D10" s="58">
        <v>1547.556211</v>
      </c>
      <c r="E10" s="58">
        <v>337.766742</v>
      </c>
      <c r="F10" s="58">
        <v>153.463805</v>
      </c>
      <c r="G10" s="58"/>
      <c r="H10" s="58"/>
      <c r="I10" s="58">
        <v>7.51</v>
      </c>
      <c r="J10" s="58"/>
      <c r="K10" s="58"/>
      <c r="L10" s="58"/>
    </row>
    <row r="11" ht="20.1" customHeight="1" outlineLevel="1" spans="1:12">
      <c r="A11" s="57" t="s">
        <v>1220</v>
      </c>
      <c r="B11" s="20" t="s">
        <v>1221</v>
      </c>
      <c r="C11" s="58">
        <v>1291.945591</v>
      </c>
      <c r="D11" s="58">
        <v>676.680295</v>
      </c>
      <c r="E11" s="58">
        <v>579.362356</v>
      </c>
      <c r="F11" s="58">
        <v>29.90294</v>
      </c>
      <c r="G11" s="58"/>
      <c r="H11" s="58">
        <v>3</v>
      </c>
      <c r="I11" s="58">
        <v>3</v>
      </c>
      <c r="J11" s="58"/>
      <c r="K11" s="58"/>
      <c r="L11" s="58"/>
    </row>
    <row r="12" ht="20.1" customHeight="1" outlineLevel="1" spans="1:12">
      <c r="A12" s="57" t="s">
        <v>1222</v>
      </c>
      <c r="B12" s="20" t="s">
        <v>1223</v>
      </c>
      <c r="C12" s="58">
        <v>587.144749</v>
      </c>
      <c r="D12" s="58">
        <v>216.816366</v>
      </c>
      <c r="E12" s="58">
        <v>339.095198</v>
      </c>
      <c r="F12" s="58">
        <v>31.233185</v>
      </c>
      <c r="G12" s="58"/>
      <c r="H12" s="58"/>
      <c r="I12" s="58"/>
      <c r="J12" s="58"/>
      <c r="K12" s="58"/>
      <c r="L12" s="58"/>
    </row>
    <row r="13" ht="20.1" customHeight="1" outlineLevel="1" spans="1:12">
      <c r="A13" s="57" t="s">
        <v>1224</v>
      </c>
      <c r="B13" s="20" t="s">
        <v>1225</v>
      </c>
      <c r="C13" s="58">
        <v>184.682091</v>
      </c>
      <c r="D13" s="58">
        <v>88.649815</v>
      </c>
      <c r="E13" s="58">
        <v>95.032276</v>
      </c>
      <c r="F13" s="58"/>
      <c r="G13" s="58"/>
      <c r="H13" s="58"/>
      <c r="I13" s="58">
        <v>1</v>
      </c>
      <c r="J13" s="58"/>
      <c r="K13" s="58"/>
      <c r="L13" s="58"/>
    </row>
    <row r="14" ht="20.1" customHeight="1" outlineLevel="1" spans="1:12">
      <c r="A14" s="57" t="s">
        <v>1226</v>
      </c>
      <c r="B14" s="20" t="s">
        <v>1227</v>
      </c>
      <c r="C14" s="58">
        <v>296.131304</v>
      </c>
      <c r="D14" s="58">
        <v>127.402118</v>
      </c>
      <c r="E14" s="58">
        <v>22.729186</v>
      </c>
      <c r="F14" s="58"/>
      <c r="G14" s="58"/>
      <c r="H14" s="58"/>
      <c r="I14" s="58"/>
      <c r="J14" s="58"/>
      <c r="K14" s="58"/>
      <c r="L14" s="58">
        <v>146</v>
      </c>
    </row>
    <row r="15" ht="20.1" customHeight="1" outlineLevel="1" spans="1:12">
      <c r="A15" s="57" t="s">
        <v>1228</v>
      </c>
      <c r="B15" s="20" t="s">
        <v>1229</v>
      </c>
      <c r="C15" s="58">
        <v>1884.398132</v>
      </c>
      <c r="D15" s="58">
        <v>1090.385637</v>
      </c>
      <c r="E15" s="58">
        <v>625.66071</v>
      </c>
      <c r="F15" s="58">
        <v>168.351785</v>
      </c>
      <c r="G15" s="58"/>
      <c r="H15" s="58"/>
      <c r="I15" s="58"/>
      <c r="J15" s="58"/>
      <c r="K15" s="58"/>
      <c r="L15" s="58"/>
    </row>
    <row r="16" ht="20.1" customHeight="1" outlineLevel="1" spans="1:12">
      <c r="A16" s="57" t="s">
        <v>1230</v>
      </c>
      <c r="B16" s="20" t="s">
        <v>1231</v>
      </c>
      <c r="C16" s="58">
        <v>1541.553502</v>
      </c>
      <c r="D16" s="58">
        <v>819.196896</v>
      </c>
      <c r="E16" s="58">
        <v>498.295308</v>
      </c>
      <c r="F16" s="58">
        <v>214.061298</v>
      </c>
      <c r="G16" s="58"/>
      <c r="H16" s="58"/>
      <c r="I16" s="58">
        <v>10</v>
      </c>
      <c r="J16" s="58"/>
      <c r="K16" s="58"/>
      <c r="L16" s="58"/>
    </row>
    <row r="17" ht="20.1" customHeight="1" outlineLevel="1" spans="1:12">
      <c r="A17" s="57" t="s">
        <v>1232</v>
      </c>
      <c r="B17" s="20" t="s">
        <v>1233</v>
      </c>
      <c r="C17" s="58">
        <v>2332.675306</v>
      </c>
      <c r="D17" s="58">
        <v>1622.244827</v>
      </c>
      <c r="E17" s="58">
        <v>510.239444</v>
      </c>
      <c r="F17" s="58">
        <v>160.191035</v>
      </c>
      <c r="G17" s="58"/>
      <c r="H17" s="58"/>
      <c r="I17" s="58"/>
      <c r="J17" s="58"/>
      <c r="K17" s="58"/>
      <c r="L17" s="58">
        <v>40</v>
      </c>
    </row>
    <row r="18" ht="20.1" customHeight="1" outlineLevel="1" spans="1:12">
      <c r="A18" s="57" t="s">
        <v>1234</v>
      </c>
      <c r="B18" s="20" t="s">
        <v>1235</v>
      </c>
      <c r="C18" s="58">
        <v>2096.16687</v>
      </c>
      <c r="D18" s="58">
        <v>379.879882</v>
      </c>
      <c r="E18" s="58">
        <v>1716.286988</v>
      </c>
      <c r="F18" s="58"/>
      <c r="G18" s="58"/>
      <c r="H18" s="58"/>
      <c r="I18" s="58"/>
      <c r="J18" s="58"/>
      <c r="K18" s="58"/>
      <c r="L18" s="58"/>
    </row>
    <row r="19" ht="20.1" customHeight="1" outlineLevel="1" spans="1:12">
      <c r="A19" s="57" t="s">
        <v>1236</v>
      </c>
      <c r="B19" s="20" t="s">
        <v>1237</v>
      </c>
      <c r="C19" s="58">
        <v>308.309606</v>
      </c>
      <c r="D19" s="58">
        <v>235.03286</v>
      </c>
      <c r="E19" s="58">
        <v>66.112406</v>
      </c>
      <c r="F19" s="58">
        <v>7.16434</v>
      </c>
      <c r="G19" s="58"/>
      <c r="H19" s="58"/>
      <c r="I19" s="58"/>
      <c r="J19" s="58"/>
      <c r="K19" s="58"/>
      <c r="L19" s="58"/>
    </row>
    <row r="20" ht="20.1" customHeight="1" outlineLevel="1" spans="1:12">
      <c r="A20" s="57" t="s">
        <v>1238</v>
      </c>
      <c r="B20" s="20" t="s">
        <v>1239</v>
      </c>
      <c r="C20" s="58">
        <v>828.952601</v>
      </c>
      <c r="D20" s="58">
        <v>574.349366</v>
      </c>
      <c r="E20" s="58">
        <v>214.95302</v>
      </c>
      <c r="F20" s="58">
        <v>32.650215</v>
      </c>
      <c r="G20" s="58"/>
      <c r="H20" s="58"/>
      <c r="I20" s="58"/>
      <c r="J20" s="58"/>
      <c r="K20" s="58"/>
      <c r="L20" s="58">
        <v>7</v>
      </c>
    </row>
    <row r="21" ht="20.1" customHeight="1" outlineLevel="1" spans="1:12">
      <c r="A21" s="57" t="s">
        <v>1240</v>
      </c>
      <c r="B21" s="20" t="s">
        <v>1241</v>
      </c>
      <c r="C21" s="58">
        <v>1080.370582</v>
      </c>
      <c r="D21" s="58">
        <v>592.687841</v>
      </c>
      <c r="E21" s="58">
        <v>379.019298</v>
      </c>
      <c r="F21" s="58">
        <v>95.083443</v>
      </c>
      <c r="G21" s="58"/>
      <c r="H21" s="58">
        <v>13.58</v>
      </c>
      <c r="I21" s="58"/>
      <c r="J21" s="58"/>
      <c r="K21" s="58"/>
      <c r="L21" s="58"/>
    </row>
    <row r="22" ht="20.1" customHeight="1" outlineLevel="1" spans="1:12">
      <c r="A22" s="57" t="s">
        <v>1242</v>
      </c>
      <c r="B22" s="20" t="s">
        <v>1243</v>
      </c>
      <c r="C22" s="58">
        <v>3866.236978</v>
      </c>
      <c r="D22" s="58">
        <v>2145.163039</v>
      </c>
      <c r="E22" s="58">
        <v>1048.821224</v>
      </c>
      <c r="F22" s="58">
        <v>288.922715</v>
      </c>
      <c r="G22" s="58"/>
      <c r="H22" s="58">
        <v>130</v>
      </c>
      <c r="I22" s="58">
        <v>100</v>
      </c>
      <c r="J22" s="58"/>
      <c r="K22" s="58"/>
      <c r="L22" s="58">
        <v>153.33</v>
      </c>
    </row>
    <row r="23" ht="20.1" customHeight="1" outlineLevel="1" spans="1:12">
      <c r="A23" s="57" t="s">
        <v>1244</v>
      </c>
      <c r="B23" s="20" t="s">
        <v>1245</v>
      </c>
      <c r="C23" s="58">
        <v>25077.572214</v>
      </c>
      <c r="D23" s="58">
        <v>13342.031846</v>
      </c>
      <c r="E23" s="58">
        <v>3221.824398</v>
      </c>
      <c r="F23" s="58">
        <v>802.09597</v>
      </c>
      <c r="G23" s="58"/>
      <c r="H23" s="58"/>
      <c r="I23" s="58">
        <v>30</v>
      </c>
      <c r="J23" s="58"/>
      <c r="K23" s="58"/>
      <c r="L23" s="58">
        <v>7681.62</v>
      </c>
    </row>
    <row r="24" ht="20.1" customHeight="1" outlineLevel="1" spans="1:12">
      <c r="A24" s="57" t="s">
        <v>1246</v>
      </c>
      <c r="B24" s="20" t="s">
        <v>1247</v>
      </c>
      <c r="C24" s="58">
        <v>2353.321751</v>
      </c>
      <c r="D24" s="58">
        <v>1598.44104</v>
      </c>
      <c r="E24" s="58">
        <v>561.072306</v>
      </c>
      <c r="F24" s="58">
        <v>158.808405</v>
      </c>
      <c r="G24" s="58"/>
      <c r="H24" s="58"/>
      <c r="I24" s="58">
        <v>35</v>
      </c>
      <c r="J24" s="58"/>
      <c r="K24" s="58"/>
      <c r="L24" s="58"/>
    </row>
    <row r="25" ht="20.1" customHeight="1" outlineLevel="1" spans="1:12">
      <c r="A25" s="57" t="s">
        <v>1248</v>
      </c>
      <c r="B25" s="20" t="s">
        <v>1249</v>
      </c>
      <c r="C25" s="58">
        <v>565.60407</v>
      </c>
      <c r="D25" s="58">
        <v>357.135029</v>
      </c>
      <c r="E25" s="58">
        <v>112.947518</v>
      </c>
      <c r="F25" s="58">
        <v>31.021523</v>
      </c>
      <c r="G25" s="58"/>
      <c r="H25" s="58"/>
      <c r="I25" s="58">
        <v>3</v>
      </c>
      <c r="J25" s="58"/>
      <c r="K25" s="58"/>
      <c r="L25" s="58">
        <v>61.5</v>
      </c>
    </row>
    <row r="26" ht="20.1" customHeight="1" outlineLevel="1" spans="1:12">
      <c r="A26" s="57" t="s">
        <v>1250</v>
      </c>
      <c r="B26" s="20" t="s">
        <v>1251</v>
      </c>
      <c r="C26" s="58">
        <v>3279.791463</v>
      </c>
      <c r="D26" s="58">
        <v>2399.21925</v>
      </c>
      <c r="E26" s="58">
        <v>822.643623</v>
      </c>
      <c r="F26" s="58">
        <v>47.92859</v>
      </c>
      <c r="G26" s="58"/>
      <c r="H26" s="58"/>
      <c r="I26" s="58">
        <v>10</v>
      </c>
      <c r="J26" s="58"/>
      <c r="K26" s="58"/>
      <c r="L26" s="58"/>
    </row>
    <row r="27" ht="20.1" customHeight="1" outlineLevel="1" spans="1:12">
      <c r="A27" s="57" t="s">
        <v>1252</v>
      </c>
      <c r="B27" s="20" t="s">
        <v>1253</v>
      </c>
      <c r="C27" s="58">
        <v>435.599406</v>
      </c>
      <c r="D27" s="58">
        <v>268.170776</v>
      </c>
      <c r="E27" s="58">
        <v>162.42863</v>
      </c>
      <c r="F27" s="58"/>
      <c r="G27" s="58"/>
      <c r="H27" s="58"/>
      <c r="I27" s="58">
        <v>5</v>
      </c>
      <c r="J27" s="58"/>
      <c r="K27" s="58"/>
      <c r="L27" s="58"/>
    </row>
    <row r="28" ht="20.1" customHeight="1" outlineLevel="1" spans="1:12">
      <c r="A28" s="57" t="s">
        <v>1254</v>
      </c>
      <c r="B28" s="20" t="s">
        <v>1255</v>
      </c>
      <c r="C28" s="58">
        <v>6341.466304</v>
      </c>
      <c r="D28" s="58">
        <v>4879.378679</v>
      </c>
      <c r="E28" s="58">
        <v>851.72097</v>
      </c>
      <c r="F28" s="58">
        <v>575.366655</v>
      </c>
      <c r="G28" s="58"/>
      <c r="H28" s="58"/>
      <c r="I28" s="58">
        <v>35</v>
      </c>
      <c r="J28" s="58"/>
      <c r="K28" s="58"/>
      <c r="L28" s="58"/>
    </row>
    <row r="29" ht="20.1" customHeight="1" outlineLevel="1" spans="1:12">
      <c r="A29" s="57" t="s">
        <v>1256</v>
      </c>
      <c r="B29" s="20" t="s">
        <v>1257</v>
      </c>
      <c r="C29" s="58">
        <v>748.366337</v>
      </c>
      <c r="D29" s="58">
        <v>521.025449</v>
      </c>
      <c r="E29" s="58">
        <v>162.54761</v>
      </c>
      <c r="F29" s="58">
        <v>59.793278</v>
      </c>
      <c r="G29" s="58"/>
      <c r="H29" s="58"/>
      <c r="I29" s="58">
        <v>5</v>
      </c>
      <c r="J29" s="58"/>
      <c r="K29" s="58"/>
      <c r="L29" s="58"/>
    </row>
    <row r="30" ht="20.1" customHeight="1" outlineLevel="1" spans="1:12">
      <c r="A30" s="57" t="s">
        <v>1258</v>
      </c>
      <c r="B30" s="20" t="s">
        <v>1259</v>
      </c>
      <c r="C30" s="58">
        <v>210.463054</v>
      </c>
      <c r="D30" s="58">
        <v>55.229535</v>
      </c>
      <c r="E30" s="58">
        <v>2.18</v>
      </c>
      <c r="F30" s="58">
        <v>63.053519</v>
      </c>
      <c r="G30" s="58"/>
      <c r="H30" s="58"/>
      <c r="I30" s="58"/>
      <c r="J30" s="58"/>
      <c r="K30" s="58"/>
      <c r="L30" s="58">
        <v>90</v>
      </c>
    </row>
    <row r="31" s="6" customFormat="1" ht="20.1" customHeight="1" spans="1:12">
      <c r="A31" s="59">
        <v>17</v>
      </c>
      <c r="B31" s="16" t="s">
        <v>1261</v>
      </c>
      <c r="C31" s="60">
        <f>SUM(C32:C47)</f>
        <v>10807.958745</v>
      </c>
      <c r="D31" s="60">
        <f t="shared" ref="D31:L31" si="2">SUM(D32:D47)</f>
        <v>7532.397315</v>
      </c>
      <c r="E31" s="60">
        <f t="shared" si="2"/>
        <v>2308.392899</v>
      </c>
      <c r="F31" s="60">
        <f t="shared" si="2"/>
        <v>724.801531</v>
      </c>
      <c r="G31" s="60">
        <f t="shared" si="2"/>
        <v>0</v>
      </c>
      <c r="H31" s="60">
        <f t="shared" si="2"/>
        <v>0.5</v>
      </c>
      <c r="I31" s="60">
        <f t="shared" si="2"/>
        <v>47.557</v>
      </c>
      <c r="J31" s="60">
        <f t="shared" si="2"/>
        <v>0</v>
      </c>
      <c r="K31" s="60">
        <f t="shared" si="2"/>
        <v>0</v>
      </c>
      <c r="L31" s="60">
        <f t="shared" si="2"/>
        <v>194.31</v>
      </c>
    </row>
    <row r="32" ht="20.1" customHeight="1" outlineLevel="1" spans="1:12">
      <c r="A32" s="57">
        <v>101001</v>
      </c>
      <c r="B32" s="20" t="s">
        <v>1263</v>
      </c>
      <c r="C32" s="58">
        <v>1249.42394</v>
      </c>
      <c r="D32" s="58">
        <v>740.205385</v>
      </c>
      <c r="E32" s="58">
        <v>340.90088</v>
      </c>
      <c r="F32" s="58">
        <v>159.092675</v>
      </c>
      <c r="G32" s="58"/>
      <c r="H32" s="58">
        <v>0.5</v>
      </c>
      <c r="I32" s="58">
        <v>8.725</v>
      </c>
      <c r="J32" s="58"/>
      <c r="K32" s="58"/>
      <c r="L32" s="58"/>
    </row>
    <row r="33" ht="20.1" customHeight="1" outlineLevel="1" spans="1:12">
      <c r="A33" s="57">
        <v>101002</v>
      </c>
      <c r="B33" s="20" t="s">
        <v>1265</v>
      </c>
      <c r="C33" s="58">
        <v>852.843104</v>
      </c>
      <c r="D33" s="58">
        <v>680.192141</v>
      </c>
      <c r="E33" s="58">
        <v>82.719578</v>
      </c>
      <c r="F33" s="58">
        <v>89.931385</v>
      </c>
      <c r="G33" s="58"/>
      <c r="H33" s="58"/>
      <c r="I33" s="58"/>
      <c r="J33" s="58"/>
      <c r="K33" s="58"/>
      <c r="L33" s="58"/>
    </row>
    <row r="34" ht="20.1" customHeight="1" outlineLevel="1" spans="1:12">
      <c r="A34" s="57">
        <v>101003</v>
      </c>
      <c r="B34" s="20" t="s">
        <v>1267</v>
      </c>
      <c r="C34" s="58">
        <v>1679.477355</v>
      </c>
      <c r="D34" s="58">
        <v>959.166875</v>
      </c>
      <c r="E34" s="58">
        <v>719.29648</v>
      </c>
      <c r="F34" s="58">
        <v>1.014</v>
      </c>
      <c r="G34" s="58"/>
      <c r="H34" s="58"/>
      <c r="I34" s="58"/>
      <c r="J34" s="58"/>
      <c r="K34" s="58"/>
      <c r="L34" s="58"/>
    </row>
    <row r="35" ht="20.1" customHeight="1" outlineLevel="1" spans="1:12">
      <c r="A35" s="57">
        <v>101004</v>
      </c>
      <c r="B35" s="20" t="s">
        <v>1269</v>
      </c>
      <c r="C35" s="58">
        <v>258.327592</v>
      </c>
      <c r="D35" s="58">
        <v>155.367596</v>
      </c>
      <c r="E35" s="58">
        <v>90.636596</v>
      </c>
      <c r="F35" s="58">
        <v>12.3234</v>
      </c>
      <c r="G35" s="58"/>
      <c r="H35" s="58"/>
      <c r="I35" s="58"/>
      <c r="J35" s="58"/>
      <c r="K35" s="58"/>
      <c r="L35" s="58"/>
    </row>
    <row r="36" ht="20.1" customHeight="1" outlineLevel="1" spans="1:12">
      <c r="A36" s="57">
        <v>101005</v>
      </c>
      <c r="B36" s="20" t="s">
        <v>1271</v>
      </c>
      <c r="C36" s="58">
        <v>421.00855</v>
      </c>
      <c r="D36" s="58">
        <v>328.974662</v>
      </c>
      <c r="E36" s="58">
        <v>83.433888</v>
      </c>
      <c r="F36" s="58"/>
      <c r="G36" s="58"/>
      <c r="H36" s="58"/>
      <c r="I36" s="58">
        <v>8.6</v>
      </c>
      <c r="J36" s="58"/>
      <c r="K36" s="58"/>
      <c r="L36" s="58"/>
    </row>
    <row r="37" ht="20.1" customHeight="1" outlineLevel="1" spans="1:12">
      <c r="A37" s="57">
        <v>101006</v>
      </c>
      <c r="B37" s="20" t="s">
        <v>1273</v>
      </c>
      <c r="C37" s="58">
        <v>253.130542</v>
      </c>
      <c r="D37" s="58">
        <v>202.959213</v>
      </c>
      <c r="E37" s="58">
        <v>47.171329</v>
      </c>
      <c r="F37" s="58"/>
      <c r="G37" s="58"/>
      <c r="H37" s="58"/>
      <c r="I37" s="58">
        <v>3</v>
      </c>
      <c r="J37" s="58"/>
      <c r="K37" s="58"/>
      <c r="L37" s="58"/>
    </row>
    <row r="38" ht="20.1" customHeight="1" outlineLevel="1" spans="1:12">
      <c r="A38" s="57">
        <v>101007</v>
      </c>
      <c r="B38" s="20" t="s">
        <v>1275</v>
      </c>
      <c r="C38" s="58">
        <v>61.530838</v>
      </c>
      <c r="D38" s="58">
        <v>44.705598</v>
      </c>
      <c r="E38" s="58">
        <v>15.81124</v>
      </c>
      <c r="F38" s="58">
        <v>1.014</v>
      </c>
      <c r="G38" s="58"/>
      <c r="H38" s="58"/>
      <c r="I38" s="58"/>
      <c r="J38" s="58"/>
      <c r="K38" s="58"/>
      <c r="L38" s="58"/>
    </row>
    <row r="39" ht="20.1" customHeight="1" outlineLevel="1" spans="1:12">
      <c r="A39" s="57">
        <v>101008</v>
      </c>
      <c r="B39" s="20" t="s">
        <v>1277</v>
      </c>
      <c r="C39" s="58">
        <v>712.510404</v>
      </c>
      <c r="D39" s="58">
        <v>483.89277</v>
      </c>
      <c r="E39" s="58">
        <v>85.271701</v>
      </c>
      <c r="F39" s="58">
        <v>142.745933</v>
      </c>
      <c r="G39" s="58"/>
      <c r="H39" s="58"/>
      <c r="I39" s="58">
        <v>0.6</v>
      </c>
      <c r="J39" s="58"/>
      <c r="K39" s="58"/>
      <c r="L39" s="58"/>
    </row>
    <row r="40" ht="20.1" customHeight="1" outlineLevel="1" spans="1:12">
      <c r="A40" s="57">
        <v>101010</v>
      </c>
      <c r="B40" s="20" t="s">
        <v>1279</v>
      </c>
      <c r="C40" s="58">
        <v>586.908291</v>
      </c>
      <c r="D40" s="58">
        <v>433.064357</v>
      </c>
      <c r="E40" s="58">
        <v>74.207644</v>
      </c>
      <c r="F40" s="58">
        <v>77.11629</v>
      </c>
      <c r="G40" s="58"/>
      <c r="H40" s="58"/>
      <c r="I40" s="58">
        <v>2.52</v>
      </c>
      <c r="J40" s="58"/>
      <c r="K40" s="58"/>
      <c r="L40" s="58"/>
    </row>
    <row r="41" ht="20.1" customHeight="1" outlineLevel="1" spans="1:12">
      <c r="A41" s="57">
        <v>101011</v>
      </c>
      <c r="B41" s="20" t="s">
        <v>1281</v>
      </c>
      <c r="C41" s="58">
        <v>386.497663</v>
      </c>
      <c r="D41" s="58">
        <v>230.399586</v>
      </c>
      <c r="E41" s="58">
        <v>120.098077</v>
      </c>
      <c r="F41" s="58"/>
      <c r="G41" s="58"/>
      <c r="H41" s="58"/>
      <c r="I41" s="58"/>
      <c r="J41" s="58"/>
      <c r="K41" s="58"/>
      <c r="L41" s="58">
        <v>36</v>
      </c>
    </row>
    <row r="42" ht="20.1" customHeight="1" outlineLevel="1" spans="1:12">
      <c r="A42" s="57">
        <v>101012</v>
      </c>
      <c r="B42" s="20" t="s">
        <v>1283</v>
      </c>
      <c r="C42" s="58">
        <v>478.896683</v>
      </c>
      <c r="D42" s="58">
        <v>318.458453</v>
      </c>
      <c r="E42" s="58">
        <v>129.74276</v>
      </c>
      <c r="F42" s="58">
        <v>30.69547</v>
      </c>
      <c r="G42" s="58"/>
      <c r="H42" s="58"/>
      <c r="I42" s="58"/>
      <c r="J42" s="58"/>
      <c r="K42" s="58"/>
      <c r="L42" s="58"/>
    </row>
    <row r="43" ht="20.1" customHeight="1" outlineLevel="1" spans="1:12">
      <c r="A43" s="57">
        <v>102001</v>
      </c>
      <c r="B43" s="20" t="s">
        <v>1285</v>
      </c>
      <c r="C43" s="58">
        <v>2156.613293</v>
      </c>
      <c r="D43" s="58">
        <v>1722.929111</v>
      </c>
      <c r="E43" s="58">
        <v>237.119852</v>
      </c>
      <c r="F43" s="58">
        <v>177.89553</v>
      </c>
      <c r="G43" s="58"/>
      <c r="H43" s="58"/>
      <c r="I43" s="58">
        <v>18.6688</v>
      </c>
      <c r="J43" s="58"/>
      <c r="K43" s="58"/>
      <c r="L43" s="58"/>
    </row>
    <row r="44" ht="20.1" customHeight="1" outlineLevel="1" spans="1:12">
      <c r="A44" s="57">
        <v>102002</v>
      </c>
      <c r="B44" s="20" t="s">
        <v>1287</v>
      </c>
      <c r="C44" s="58">
        <v>969.276036</v>
      </c>
      <c r="D44" s="58">
        <v>769.215519</v>
      </c>
      <c r="E44" s="58">
        <v>164.208384</v>
      </c>
      <c r="F44" s="58">
        <v>30.408933</v>
      </c>
      <c r="G44" s="58"/>
      <c r="H44" s="58"/>
      <c r="I44" s="58">
        <v>5.4432</v>
      </c>
      <c r="J44" s="58"/>
      <c r="K44" s="58"/>
      <c r="L44" s="58"/>
    </row>
    <row r="45" ht="20.1" customHeight="1" outlineLevel="1" spans="1:12">
      <c r="A45" s="57">
        <v>103001</v>
      </c>
      <c r="B45" s="20" t="s">
        <v>1289</v>
      </c>
      <c r="C45" s="58">
        <v>146.631707</v>
      </c>
      <c r="D45" s="58">
        <v>107.039472</v>
      </c>
      <c r="E45" s="58">
        <v>37.02832</v>
      </c>
      <c r="F45" s="58">
        <v>2.563915</v>
      </c>
      <c r="G45" s="58"/>
      <c r="H45" s="58"/>
      <c r="I45" s="58"/>
      <c r="J45" s="58"/>
      <c r="K45" s="58"/>
      <c r="L45" s="58"/>
    </row>
    <row r="46" ht="20.1" customHeight="1" outlineLevel="1" spans="1:12">
      <c r="A46" s="57">
        <v>104001</v>
      </c>
      <c r="B46" s="20" t="s">
        <v>1291</v>
      </c>
      <c r="C46" s="58">
        <v>257.839446</v>
      </c>
      <c r="D46" s="58">
        <v>189.927658</v>
      </c>
      <c r="E46" s="58">
        <v>57.911788</v>
      </c>
      <c r="F46" s="58"/>
      <c r="G46" s="58"/>
      <c r="H46" s="58"/>
      <c r="I46" s="58"/>
      <c r="J46" s="58"/>
      <c r="K46" s="58"/>
      <c r="L46" s="58">
        <v>10</v>
      </c>
    </row>
    <row r="47" ht="20.1" customHeight="1" outlineLevel="1" spans="1:12">
      <c r="A47" s="57">
        <v>105001</v>
      </c>
      <c r="B47" s="20" t="s">
        <v>1293</v>
      </c>
      <c r="C47" s="58">
        <v>337.043301</v>
      </c>
      <c r="D47" s="58">
        <v>165.898919</v>
      </c>
      <c r="E47" s="58">
        <v>22.834382</v>
      </c>
      <c r="F47" s="58"/>
      <c r="G47" s="58"/>
      <c r="H47" s="58"/>
      <c r="I47" s="58"/>
      <c r="J47" s="58"/>
      <c r="K47" s="58"/>
      <c r="L47" s="58">
        <v>148.31</v>
      </c>
    </row>
    <row r="48" s="6" customFormat="1" ht="20.1" customHeight="1" spans="1:12">
      <c r="A48" s="59">
        <v>16</v>
      </c>
      <c r="B48" s="16" t="s">
        <v>1295</v>
      </c>
      <c r="C48" s="60">
        <f>SUM(C49:C83)</f>
        <v>41403.033776</v>
      </c>
      <c r="D48" s="60">
        <f t="shared" ref="D48:L48" si="3">SUM(D49:D83)</f>
        <v>18001.939776</v>
      </c>
      <c r="E48" s="60">
        <f t="shared" si="3"/>
        <v>6930.91882</v>
      </c>
      <c r="F48" s="60">
        <f t="shared" si="3"/>
        <v>4289.504161</v>
      </c>
      <c r="G48" s="60">
        <f t="shared" si="3"/>
        <v>0</v>
      </c>
      <c r="H48" s="60">
        <f t="shared" si="3"/>
        <v>294.07</v>
      </c>
      <c r="I48" s="60">
        <f t="shared" si="3"/>
        <v>2000.860627</v>
      </c>
      <c r="J48" s="60">
        <f t="shared" si="3"/>
        <v>0</v>
      </c>
      <c r="K48" s="60">
        <f t="shared" si="3"/>
        <v>0</v>
      </c>
      <c r="L48" s="60">
        <f t="shared" si="3"/>
        <v>9885.740392</v>
      </c>
    </row>
    <row r="49" ht="20.1" customHeight="1" outlineLevel="1" spans="1:12">
      <c r="A49" s="57">
        <v>201001</v>
      </c>
      <c r="B49" s="20" t="s">
        <v>1297</v>
      </c>
      <c r="C49" s="58">
        <v>8440.915244</v>
      </c>
      <c r="D49" s="58">
        <v>711.856376</v>
      </c>
      <c r="E49" s="58">
        <v>77.169981</v>
      </c>
      <c r="F49" s="58">
        <v>144.986887</v>
      </c>
      <c r="G49" s="58"/>
      <c r="H49" s="58"/>
      <c r="I49" s="58">
        <v>12</v>
      </c>
      <c r="J49" s="58"/>
      <c r="K49" s="58"/>
      <c r="L49" s="58">
        <v>7494.902</v>
      </c>
    </row>
    <row r="50" ht="20.1" customHeight="1" outlineLevel="1" spans="1:12">
      <c r="A50" s="57">
        <v>201002</v>
      </c>
      <c r="B50" s="20" t="s">
        <v>1299</v>
      </c>
      <c r="C50" s="58">
        <v>203.51938</v>
      </c>
      <c r="D50" s="58">
        <v>158.05444</v>
      </c>
      <c r="E50" s="58">
        <v>32.50028</v>
      </c>
      <c r="F50" s="58">
        <v>12.31066</v>
      </c>
      <c r="G50" s="58"/>
      <c r="H50" s="58"/>
      <c r="I50" s="58">
        <v>0.654</v>
      </c>
      <c r="J50" s="58"/>
      <c r="K50" s="58"/>
      <c r="L50" s="58"/>
    </row>
    <row r="51" ht="20.1" customHeight="1" outlineLevel="1" spans="1:12">
      <c r="A51" s="57">
        <v>201003</v>
      </c>
      <c r="B51" s="20" t="s">
        <v>1301</v>
      </c>
      <c r="C51" s="58">
        <v>1550.449529</v>
      </c>
      <c r="D51" s="58">
        <v>399.313027</v>
      </c>
      <c r="E51" s="58">
        <v>25.420992</v>
      </c>
      <c r="F51" s="58">
        <v>12.357118</v>
      </c>
      <c r="G51" s="58"/>
      <c r="H51" s="58"/>
      <c r="I51" s="58">
        <v>222.52</v>
      </c>
      <c r="J51" s="58"/>
      <c r="K51" s="58"/>
      <c r="L51" s="58">
        <v>890.838392</v>
      </c>
    </row>
    <row r="52" ht="20.1" customHeight="1" outlineLevel="1" spans="1:12">
      <c r="A52" s="57">
        <v>201004</v>
      </c>
      <c r="B52" s="20" t="s">
        <v>1303</v>
      </c>
      <c r="C52" s="58">
        <v>360.949246</v>
      </c>
      <c r="D52" s="58">
        <v>155.173217</v>
      </c>
      <c r="E52" s="58">
        <v>162.706202</v>
      </c>
      <c r="F52" s="58"/>
      <c r="G52" s="58"/>
      <c r="H52" s="58"/>
      <c r="I52" s="58">
        <v>43.069827</v>
      </c>
      <c r="J52" s="58"/>
      <c r="K52" s="58"/>
      <c r="L52" s="58"/>
    </row>
    <row r="53" ht="20.1" customHeight="1" outlineLevel="1" spans="1:12">
      <c r="A53" s="57">
        <v>201005</v>
      </c>
      <c r="B53" s="20" t="s">
        <v>1305</v>
      </c>
      <c r="C53" s="58">
        <v>118.655703</v>
      </c>
      <c r="D53" s="58">
        <v>66.629215</v>
      </c>
      <c r="E53" s="58">
        <v>46.026488</v>
      </c>
      <c r="F53" s="58">
        <v>6</v>
      </c>
      <c r="G53" s="58"/>
      <c r="H53" s="58"/>
      <c r="I53" s="58"/>
      <c r="J53" s="58"/>
      <c r="K53" s="58"/>
      <c r="L53" s="58"/>
    </row>
    <row r="54" ht="20.1" customHeight="1" outlineLevel="1" spans="1:12">
      <c r="A54" s="57">
        <v>202001</v>
      </c>
      <c r="B54" s="20" t="s">
        <v>1307</v>
      </c>
      <c r="C54" s="58">
        <v>1464.784506</v>
      </c>
      <c r="D54" s="58">
        <v>420.939757</v>
      </c>
      <c r="E54" s="58">
        <v>115.386536</v>
      </c>
      <c r="F54" s="58">
        <v>632.674613</v>
      </c>
      <c r="G54" s="58"/>
      <c r="H54" s="58">
        <v>294.07</v>
      </c>
      <c r="I54" s="58">
        <v>1.7136</v>
      </c>
      <c r="J54" s="58"/>
      <c r="K54" s="58"/>
      <c r="L54" s="58"/>
    </row>
    <row r="55" ht="20.1" customHeight="1" outlineLevel="1" spans="1:12">
      <c r="A55" s="57">
        <v>203001</v>
      </c>
      <c r="B55" s="20" t="s">
        <v>1309</v>
      </c>
      <c r="C55" s="58">
        <v>2772.975278</v>
      </c>
      <c r="D55" s="58">
        <v>952.434749</v>
      </c>
      <c r="E55" s="58">
        <v>290.062231</v>
      </c>
      <c r="F55" s="58">
        <v>30.478298</v>
      </c>
      <c r="G55" s="58"/>
      <c r="H55" s="58"/>
      <c r="I55" s="58"/>
      <c r="J55" s="58"/>
      <c r="K55" s="58"/>
      <c r="L55" s="58">
        <v>1500</v>
      </c>
    </row>
    <row r="56" ht="20.1" customHeight="1" outlineLevel="1" spans="1:12">
      <c r="A56" s="57">
        <v>204001</v>
      </c>
      <c r="B56" s="20" t="s">
        <v>1311</v>
      </c>
      <c r="C56" s="58">
        <v>1391.146975</v>
      </c>
      <c r="D56" s="58">
        <v>1000.939553</v>
      </c>
      <c r="E56" s="58">
        <v>272.476159</v>
      </c>
      <c r="F56" s="58">
        <v>117.731263</v>
      </c>
      <c r="G56" s="58"/>
      <c r="H56" s="58"/>
      <c r="I56" s="58"/>
      <c r="J56" s="58"/>
      <c r="K56" s="58"/>
      <c r="L56" s="58"/>
    </row>
    <row r="57" ht="20.1" customHeight="1" outlineLevel="1" spans="1:12">
      <c r="A57" s="57">
        <v>204002</v>
      </c>
      <c r="B57" s="20" t="s">
        <v>1313</v>
      </c>
      <c r="C57" s="58">
        <v>2691.306406</v>
      </c>
      <c r="D57" s="58">
        <v>553.663753</v>
      </c>
      <c r="E57" s="58">
        <v>2105.747453</v>
      </c>
      <c r="F57" s="58">
        <v>31.8952</v>
      </c>
      <c r="G57" s="58"/>
      <c r="H57" s="58"/>
      <c r="I57" s="58"/>
      <c r="J57" s="58"/>
      <c r="K57" s="58"/>
      <c r="L57" s="58"/>
    </row>
    <row r="58" ht="20.1" customHeight="1" outlineLevel="1" spans="1:12">
      <c r="A58" s="57">
        <v>204003</v>
      </c>
      <c r="B58" s="20" t="s">
        <v>1315</v>
      </c>
      <c r="C58" s="58">
        <v>775.315556</v>
      </c>
      <c r="D58" s="58">
        <v>579.372226</v>
      </c>
      <c r="E58" s="58">
        <v>115.1294</v>
      </c>
      <c r="F58" s="58">
        <v>77.18513</v>
      </c>
      <c r="G58" s="58"/>
      <c r="H58" s="58"/>
      <c r="I58" s="58">
        <v>3.6288</v>
      </c>
      <c r="J58" s="58"/>
      <c r="K58" s="58"/>
      <c r="L58" s="58"/>
    </row>
    <row r="59" ht="20.1" customHeight="1" outlineLevel="1" spans="1:12">
      <c r="A59" s="57">
        <v>204004</v>
      </c>
      <c r="B59" s="20" t="s">
        <v>1317</v>
      </c>
      <c r="C59" s="58">
        <v>618.264117</v>
      </c>
      <c r="D59" s="58">
        <v>247.767765</v>
      </c>
      <c r="E59" s="58">
        <v>366.295184</v>
      </c>
      <c r="F59" s="58">
        <v>4.201168</v>
      </c>
      <c r="G59" s="58"/>
      <c r="H59" s="58"/>
      <c r="I59" s="58"/>
      <c r="J59" s="58"/>
      <c r="K59" s="58"/>
      <c r="L59" s="58"/>
    </row>
    <row r="60" ht="20.1" customHeight="1" outlineLevel="1" spans="1:12">
      <c r="A60" s="57">
        <v>205001</v>
      </c>
      <c r="B60" s="20" t="s">
        <v>1319</v>
      </c>
      <c r="C60" s="58">
        <v>1598.835571</v>
      </c>
      <c r="D60" s="58">
        <v>950.330126</v>
      </c>
      <c r="E60" s="58">
        <v>424.847072</v>
      </c>
      <c r="F60" s="58">
        <v>223.658373</v>
      </c>
      <c r="G60" s="58"/>
      <c r="H60" s="58"/>
      <c r="I60" s="58"/>
      <c r="J60" s="58"/>
      <c r="K60" s="58"/>
      <c r="L60" s="58"/>
    </row>
    <row r="61" ht="20.1" customHeight="1" outlineLevel="1" spans="1:12">
      <c r="A61" s="57">
        <v>205002</v>
      </c>
      <c r="B61" s="20" t="s">
        <v>1321</v>
      </c>
      <c r="C61" s="58">
        <v>768.218851</v>
      </c>
      <c r="D61" s="58">
        <v>590.51066</v>
      </c>
      <c r="E61" s="58">
        <v>105.550046</v>
      </c>
      <c r="F61" s="58">
        <v>72.158145</v>
      </c>
      <c r="G61" s="58"/>
      <c r="H61" s="58"/>
      <c r="I61" s="58"/>
      <c r="J61" s="58"/>
      <c r="K61" s="58"/>
      <c r="L61" s="58"/>
    </row>
    <row r="62" ht="20.1" customHeight="1" outlineLevel="1" spans="1:12">
      <c r="A62" s="57">
        <v>205003</v>
      </c>
      <c r="B62" s="20" t="s">
        <v>1323</v>
      </c>
      <c r="C62" s="58">
        <v>1783.8</v>
      </c>
      <c r="D62" s="58">
        <v>670.8</v>
      </c>
      <c r="E62" s="58">
        <v>1043</v>
      </c>
      <c r="F62" s="58">
        <v>70</v>
      </c>
      <c r="G62" s="58"/>
      <c r="H62" s="58"/>
      <c r="I62" s="58"/>
      <c r="J62" s="58"/>
      <c r="K62" s="58"/>
      <c r="L62" s="58"/>
    </row>
    <row r="63" ht="20.1" customHeight="1" outlineLevel="1" spans="1:12">
      <c r="A63" s="57">
        <v>205004</v>
      </c>
      <c r="B63" s="20" t="s">
        <v>1325</v>
      </c>
      <c r="C63" s="58">
        <v>1219.112755</v>
      </c>
      <c r="D63" s="58">
        <v>1037.679107</v>
      </c>
      <c r="E63" s="58">
        <v>114.171648</v>
      </c>
      <c r="F63" s="58">
        <v>3.042</v>
      </c>
      <c r="G63" s="58"/>
      <c r="H63" s="58"/>
      <c r="I63" s="58">
        <v>64.22</v>
      </c>
      <c r="J63" s="58"/>
      <c r="K63" s="58"/>
      <c r="L63" s="58"/>
    </row>
    <row r="64" ht="20.1" customHeight="1" outlineLevel="1" spans="1:12">
      <c r="A64" s="57">
        <v>205005</v>
      </c>
      <c r="B64" s="20" t="s">
        <v>1327</v>
      </c>
      <c r="C64" s="58">
        <v>746.755113</v>
      </c>
      <c r="D64" s="58">
        <v>118.167709</v>
      </c>
      <c r="E64" s="58">
        <v>628.587404</v>
      </c>
      <c r="F64" s="58"/>
      <c r="G64" s="58"/>
      <c r="H64" s="58"/>
      <c r="I64" s="58"/>
      <c r="J64" s="58"/>
      <c r="K64" s="58"/>
      <c r="L64" s="58"/>
    </row>
    <row r="65" ht="20.1" customHeight="1" outlineLevel="1" spans="1:12">
      <c r="A65" s="57">
        <v>205006</v>
      </c>
      <c r="B65" s="20" t="s">
        <v>1329</v>
      </c>
      <c r="C65" s="58">
        <v>960.5425</v>
      </c>
      <c r="D65" s="58">
        <v>816.202996</v>
      </c>
      <c r="E65" s="58">
        <v>126.775638</v>
      </c>
      <c r="F65" s="58">
        <v>17.563866</v>
      </c>
      <c r="G65" s="58"/>
      <c r="H65" s="58"/>
      <c r="I65" s="58"/>
      <c r="J65" s="58"/>
      <c r="K65" s="58"/>
      <c r="L65" s="58"/>
    </row>
    <row r="66" ht="20.1" customHeight="1" outlineLevel="1" spans="1:12">
      <c r="A66" s="57">
        <v>205007</v>
      </c>
      <c r="B66" s="20" t="s">
        <v>1331</v>
      </c>
      <c r="C66" s="58">
        <v>1043.018842</v>
      </c>
      <c r="D66" s="58">
        <v>368.957914</v>
      </c>
      <c r="E66" s="58">
        <v>670.940928</v>
      </c>
      <c r="F66" s="58"/>
      <c r="G66" s="58"/>
      <c r="H66" s="58"/>
      <c r="I66" s="58">
        <v>3.12</v>
      </c>
      <c r="J66" s="58"/>
      <c r="K66" s="58"/>
      <c r="L66" s="58"/>
    </row>
    <row r="67" ht="20.1" customHeight="1" outlineLevel="1" spans="1:12">
      <c r="A67" s="57">
        <v>205008</v>
      </c>
      <c r="B67" s="20" t="s">
        <v>1333</v>
      </c>
      <c r="C67" s="58">
        <v>3100</v>
      </c>
      <c r="D67" s="58">
        <v>1367.6</v>
      </c>
      <c r="E67" s="58">
        <v>45.6</v>
      </c>
      <c r="F67" s="58">
        <v>39.48</v>
      </c>
      <c r="G67" s="58"/>
      <c r="H67" s="58"/>
      <c r="I67" s="58">
        <v>1647.32</v>
      </c>
      <c r="J67" s="58"/>
      <c r="K67" s="58"/>
      <c r="L67" s="58"/>
    </row>
    <row r="68" ht="20.1" customHeight="1" outlineLevel="1" spans="1:12">
      <c r="A68" s="57">
        <v>205009</v>
      </c>
      <c r="B68" s="20" t="s">
        <v>1335</v>
      </c>
      <c r="C68" s="58">
        <v>579.67025</v>
      </c>
      <c r="D68" s="58">
        <v>579.67025</v>
      </c>
      <c r="E68" s="58"/>
      <c r="F68" s="58"/>
      <c r="G68" s="58"/>
      <c r="H68" s="58"/>
      <c r="I68" s="58"/>
      <c r="J68" s="58"/>
      <c r="K68" s="58"/>
      <c r="L68" s="58"/>
    </row>
    <row r="69" ht="20.1" customHeight="1" outlineLevel="1" spans="1:12">
      <c r="A69" s="57">
        <v>205010</v>
      </c>
      <c r="B69" s="20" t="s">
        <v>1337</v>
      </c>
      <c r="C69" s="58">
        <v>363.47</v>
      </c>
      <c r="D69" s="58">
        <v>363.47</v>
      </c>
      <c r="E69" s="58"/>
      <c r="F69" s="58"/>
      <c r="G69" s="58"/>
      <c r="H69" s="58"/>
      <c r="I69" s="58"/>
      <c r="J69" s="58"/>
      <c r="K69" s="58"/>
      <c r="L69" s="58"/>
    </row>
    <row r="70" ht="20.1" customHeight="1" outlineLevel="1" spans="1:12">
      <c r="A70" s="57">
        <v>205011</v>
      </c>
      <c r="B70" s="20" t="s">
        <v>1339</v>
      </c>
      <c r="C70" s="58">
        <v>635.320586</v>
      </c>
      <c r="D70" s="58">
        <v>635.320586</v>
      </c>
      <c r="E70" s="58"/>
      <c r="F70" s="58"/>
      <c r="G70" s="58"/>
      <c r="H70" s="58"/>
      <c r="I70" s="58"/>
      <c r="J70" s="58"/>
      <c r="K70" s="58"/>
      <c r="L70" s="58"/>
    </row>
    <row r="71" ht="20.1" customHeight="1" outlineLevel="1" spans="1:12">
      <c r="A71" s="57">
        <v>205012</v>
      </c>
      <c r="B71" s="20" t="s">
        <v>1341</v>
      </c>
      <c r="C71" s="58">
        <v>563.827347</v>
      </c>
      <c r="D71" s="58">
        <v>563.827347</v>
      </c>
      <c r="E71" s="58"/>
      <c r="F71" s="58"/>
      <c r="G71" s="58"/>
      <c r="H71" s="58"/>
      <c r="I71" s="58"/>
      <c r="J71" s="58"/>
      <c r="K71" s="58"/>
      <c r="L71" s="58"/>
    </row>
    <row r="72" ht="20.1" customHeight="1" outlineLevel="1" spans="1:12">
      <c r="A72" s="57">
        <v>205013</v>
      </c>
      <c r="B72" s="20" t="s">
        <v>1343</v>
      </c>
      <c r="C72" s="58">
        <v>369.49959</v>
      </c>
      <c r="D72" s="58">
        <v>369.49959</v>
      </c>
      <c r="E72" s="58"/>
      <c r="F72" s="58"/>
      <c r="G72" s="58"/>
      <c r="H72" s="58"/>
      <c r="I72" s="58"/>
      <c r="J72" s="58"/>
      <c r="K72" s="58"/>
      <c r="L72" s="58"/>
    </row>
    <row r="73" ht="20.1" customHeight="1" outlineLevel="1" spans="1:12">
      <c r="A73" s="57">
        <v>205014</v>
      </c>
      <c r="B73" s="20" t="s">
        <v>1345</v>
      </c>
      <c r="C73" s="58">
        <v>417.166472</v>
      </c>
      <c r="D73" s="58">
        <v>417.166472</v>
      </c>
      <c r="E73" s="58"/>
      <c r="F73" s="58"/>
      <c r="G73" s="58"/>
      <c r="H73" s="58"/>
      <c r="I73" s="58"/>
      <c r="J73" s="58"/>
      <c r="K73" s="58"/>
      <c r="L73" s="58"/>
    </row>
    <row r="74" ht="20.1" customHeight="1" outlineLevel="1" spans="1:12">
      <c r="A74" s="57">
        <v>205015</v>
      </c>
      <c r="B74" s="20" t="s">
        <v>1347</v>
      </c>
      <c r="C74" s="58">
        <v>350.880669</v>
      </c>
      <c r="D74" s="58">
        <v>350.880669</v>
      </c>
      <c r="E74" s="58"/>
      <c r="F74" s="58"/>
      <c r="G74" s="58"/>
      <c r="H74" s="58"/>
      <c r="I74" s="58"/>
      <c r="J74" s="58"/>
      <c r="K74" s="58"/>
      <c r="L74" s="58"/>
    </row>
    <row r="75" ht="20.1" customHeight="1" outlineLevel="1" spans="1:12">
      <c r="A75" s="57">
        <v>205016</v>
      </c>
      <c r="B75" s="20" t="s">
        <v>1349</v>
      </c>
      <c r="C75" s="58">
        <v>316.01992</v>
      </c>
      <c r="D75" s="58">
        <v>316.01992</v>
      </c>
      <c r="E75" s="58"/>
      <c r="F75" s="58"/>
      <c r="G75" s="58"/>
      <c r="H75" s="58"/>
      <c r="I75" s="58"/>
      <c r="J75" s="58"/>
      <c r="K75" s="58"/>
      <c r="L75" s="58"/>
    </row>
    <row r="76" ht="20.1" customHeight="1" outlineLevel="1" spans="1:12">
      <c r="A76" s="57">
        <v>205017</v>
      </c>
      <c r="B76" s="20" t="s">
        <v>1351</v>
      </c>
      <c r="C76" s="58">
        <v>1230.591014</v>
      </c>
      <c r="D76" s="58">
        <v>1220.889574</v>
      </c>
      <c r="E76" s="58">
        <v>0.17</v>
      </c>
      <c r="F76" s="58">
        <v>9.53144</v>
      </c>
      <c r="G76" s="58"/>
      <c r="H76" s="58"/>
      <c r="I76" s="58"/>
      <c r="J76" s="58"/>
      <c r="K76" s="58"/>
      <c r="L76" s="58"/>
    </row>
    <row r="77" ht="20.1" customHeight="1" outlineLevel="1" spans="1:12">
      <c r="A77" s="57">
        <v>205018</v>
      </c>
      <c r="B77" s="20" t="s">
        <v>1353</v>
      </c>
      <c r="C77" s="58">
        <v>344.792157</v>
      </c>
      <c r="D77" s="58">
        <v>344.792157</v>
      </c>
      <c r="E77" s="58"/>
      <c r="F77" s="58"/>
      <c r="G77" s="58"/>
      <c r="H77" s="58"/>
      <c r="I77" s="58"/>
      <c r="J77" s="58"/>
      <c r="K77" s="58"/>
      <c r="L77" s="58"/>
    </row>
    <row r="78" ht="20.1" customHeight="1" outlineLevel="1" spans="1:12">
      <c r="A78" s="57">
        <v>205019</v>
      </c>
      <c r="B78" s="20" t="s">
        <v>1355</v>
      </c>
      <c r="C78" s="58">
        <v>437.292382</v>
      </c>
      <c r="D78" s="58">
        <v>437.292382</v>
      </c>
      <c r="E78" s="58"/>
      <c r="F78" s="58"/>
      <c r="G78" s="58"/>
      <c r="H78" s="58"/>
      <c r="I78" s="58"/>
      <c r="J78" s="58"/>
      <c r="K78" s="58"/>
      <c r="L78" s="58"/>
    </row>
    <row r="79" ht="20.1" customHeight="1" outlineLevel="1" spans="1:12">
      <c r="A79" s="57">
        <v>205020</v>
      </c>
      <c r="B79" s="20" t="s">
        <v>1357</v>
      </c>
      <c r="C79" s="58">
        <v>522.255299</v>
      </c>
      <c r="D79" s="58">
        <v>522.255299</v>
      </c>
      <c r="E79" s="58"/>
      <c r="F79" s="58"/>
      <c r="G79" s="58"/>
      <c r="H79" s="58"/>
      <c r="I79" s="58"/>
      <c r="J79" s="58"/>
      <c r="K79" s="58"/>
      <c r="L79" s="58"/>
    </row>
    <row r="80" ht="20.1" customHeight="1" outlineLevel="1" spans="1:12">
      <c r="A80" s="57">
        <v>205021</v>
      </c>
      <c r="B80" s="20" t="s">
        <v>1359</v>
      </c>
      <c r="C80" s="58">
        <v>351.819286</v>
      </c>
      <c r="D80" s="58">
        <v>351.819286</v>
      </c>
      <c r="E80" s="58"/>
      <c r="F80" s="58"/>
      <c r="G80" s="58"/>
      <c r="H80" s="58"/>
      <c r="I80" s="58"/>
      <c r="J80" s="58"/>
      <c r="K80" s="58"/>
      <c r="L80" s="58"/>
    </row>
    <row r="81" ht="20.1" customHeight="1" outlineLevel="1" spans="1:12">
      <c r="A81" s="57">
        <v>205022</v>
      </c>
      <c r="B81" s="20" t="s">
        <v>1361</v>
      </c>
      <c r="C81" s="58">
        <v>30.792369</v>
      </c>
      <c r="D81" s="58">
        <v>30.792369</v>
      </c>
      <c r="E81" s="58"/>
      <c r="F81" s="58"/>
      <c r="G81" s="58"/>
      <c r="H81" s="58"/>
      <c r="I81" s="58"/>
      <c r="J81" s="58"/>
      <c r="K81" s="58"/>
      <c r="L81" s="58"/>
    </row>
    <row r="82" ht="20.1" customHeight="1" outlineLevel="1" spans="1:12">
      <c r="A82" s="57">
        <v>206001</v>
      </c>
      <c r="B82" s="20" t="s">
        <v>1363</v>
      </c>
      <c r="C82" s="58">
        <v>3184.310579</v>
      </c>
      <c r="D82" s="58">
        <v>277.413161</v>
      </c>
      <c r="E82" s="58">
        <v>120.833018</v>
      </c>
      <c r="F82" s="58">
        <v>2784.25</v>
      </c>
      <c r="G82" s="58"/>
      <c r="H82" s="58"/>
      <c r="I82" s="58">
        <v>1.8144</v>
      </c>
      <c r="J82" s="58"/>
      <c r="K82" s="58"/>
      <c r="L82" s="58"/>
    </row>
    <row r="83" ht="20.1" customHeight="1" outlineLevel="1" spans="1:12">
      <c r="A83" s="57">
        <v>207001</v>
      </c>
      <c r="B83" s="20" t="s">
        <v>1365</v>
      </c>
      <c r="C83" s="58">
        <v>96.760284</v>
      </c>
      <c r="D83" s="58">
        <v>54.438124</v>
      </c>
      <c r="E83" s="58">
        <v>41.52216</v>
      </c>
      <c r="F83" s="58"/>
      <c r="G83" s="58"/>
      <c r="H83" s="58"/>
      <c r="I83" s="58">
        <v>0.8</v>
      </c>
      <c r="J83" s="58"/>
      <c r="K83" s="58"/>
      <c r="L83" s="58"/>
    </row>
    <row r="84" s="6" customFormat="1" ht="20.1" customHeight="1" spans="1:12">
      <c r="A84" s="59">
        <v>13</v>
      </c>
      <c r="B84" s="16" t="s">
        <v>1367</v>
      </c>
      <c r="C84" s="60">
        <f>SUM(C85:C105)</f>
        <v>32875.743669</v>
      </c>
      <c r="D84" s="60">
        <f t="shared" ref="D84:L84" si="4">SUM(D85:D105)</f>
        <v>14703.100058</v>
      </c>
      <c r="E84" s="60">
        <f t="shared" si="4"/>
        <v>11912.7125</v>
      </c>
      <c r="F84" s="60">
        <f t="shared" si="4"/>
        <v>1558.125511</v>
      </c>
      <c r="G84" s="60">
        <f t="shared" si="4"/>
        <v>0</v>
      </c>
      <c r="H84" s="60">
        <f t="shared" si="4"/>
        <v>38.54</v>
      </c>
      <c r="I84" s="60">
        <f t="shared" si="4"/>
        <v>1546.9356</v>
      </c>
      <c r="J84" s="60">
        <f t="shared" si="4"/>
        <v>0</v>
      </c>
      <c r="K84" s="60">
        <f t="shared" si="4"/>
        <v>0</v>
      </c>
      <c r="L84" s="60">
        <f t="shared" si="4"/>
        <v>3116.33</v>
      </c>
    </row>
    <row r="85" ht="20.1" customHeight="1" outlineLevel="1" spans="1:12">
      <c r="A85" s="57">
        <v>301001</v>
      </c>
      <c r="B85" s="20" t="s">
        <v>1369</v>
      </c>
      <c r="C85" s="58">
        <v>2120.716062</v>
      </c>
      <c r="D85" s="58">
        <v>1058.926878</v>
      </c>
      <c r="E85" s="58">
        <v>751.950812</v>
      </c>
      <c r="F85" s="58">
        <v>307.838372</v>
      </c>
      <c r="G85" s="58"/>
      <c r="H85" s="58"/>
      <c r="I85" s="58">
        <v>2</v>
      </c>
      <c r="J85" s="58"/>
      <c r="K85" s="58"/>
      <c r="L85" s="58"/>
    </row>
    <row r="86" ht="20.1" customHeight="1" outlineLevel="1" spans="1:12">
      <c r="A86" s="57">
        <v>302001</v>
      </c>
      <c r="B86" s="20" t="s">
        <v>1371</v>
      </c>
      <c r="C86" s="58">
        <v>4464.058467</v>
      </c>
      <c r="D86" s="58">
        <v>3034.65031</v>
      </c>
      <c r="E86" s="58">
        <v>355.430836</v>
      </c>
      <c r="F86" s="58">
        <v>424.537321</v>
      </c>
      <c r="G86" s="58"/>
      <c r="H86" s="58"/>
      <c r="I86" s="58">
        <v>72.55</v>
      </c>
      <c r="J86" s="58"/>
      <c r="K86" s="58"/>
      <c r="L86" s="58">
        <v>576.89</v>
      </c>
    </row>
    <row r="87" ht="20.1" customHeight="1" outlineLevel="1" spans="1:12">
      <c r="A87" s="57">
        <v>302007</v>
      </c>
      <c r="B87" s="20" t="s">
        <v>1373</v>
      </c>
      <c r="C87" s="58">
        <v>502.660028</v>
      </c>
      <c r="D87" s="58">
        <v>356.338665</v>
      </c>
      <c r="E87" s="58">
        <v>24.721363</v>
      </c>
      <c r="F87" s="58"/>
      <c r="G87" s="58"/>
      <c r="H87" s="58"/>
      <c r="I87" s="58">
        <v>121.6</v>
      </c>
      <c r="J87" s="58"/>
      <c r="K87" s="58"/>
      <c r="L87" s="58"/>
    </row>
    <row r="88" ht="20.1" customHeight="1" outlineLevel="1" spans="1:12">
      <c r="A88" s="57">
        <v>302008</v>
      </c>
      <c r="B88" s="20" t="s">
        <v>1375</v>
      </c>
      <c r="C88" s="58">
        <v>229.08</v>
      </c>
      <c r="D88" s="58">
        <v>148.77</v>
      </c>
      <c r="E88" s="58">
        <v>80.31</v>
      </c>
      <c r="F88" s="58"/>
      <c r="G88" s="58"/>
      <c r="H88" s="58"/>
      <c r="I88" s="58"/>
      <c r="J88" s="58"/>
      <c r="K88" s="58"/>
      <c r="L88" s="58"/>
    </row>
    <row r="89" ht="20.1" customHeight="1" outlineLevel="1" spans="1:12">
      <c r="A89" s="57">
        <v>303001</v>
      </c>
      <c r="B89" s="20" t="s">
        <v>1377</v>
      </c>
      <c r="C89" s="58">
        <v>8671.964995</v>
      </c>
      <c r="D89" s="58">
        <v>1002.146233</v>
      </c>
      <c r="E89" s="58">
        <v>6282.281181</v>
      </c>
      <c r="F89" s="58">
        <v>116.197581</v>
      </c>
      <c r="G89" s="58"/>
      <c r="H89" s="58"/>
      <c r="I89" s="58"/>
      <c r="J89" s="58"/>
      <c r="K89" s="58"/>
      <c r="L89" s="58">
        <v>1271.34</v>
      </c>
    </row>
    <row r="90" ht="20.1" customHeight="1" outlineLevel="1" spans="1:12">
      <c r="A90" s="57">
        <v>303002</v>
      </c>
      <c r="B90" s="20" t="s">
        <v>1379</v>
      </c>
      <c r="C90" s="58">
        <v>1044.340821</v>
      </c>
      <c r="D90" s="58">
        <v>299.689997</v>
      </c>
      <c r="E90" s="58">
        <v>44.906824</v>
      </c>
      <c r="F90" s="58">
        <v>1.014</v>
      </c>
      <c r="G90" s="58"/>
      <c r="H90" s="58"/>
      <c r="I90" s="58">
        <v>698.73</v>
      </c>
      <c r="J90" s="58"/>
      <c r="K90" s="58"/>
      <c r="L90" s="58"/>
    </row>
    <row r="91" ht="20.1" customHeight="1" outlineLevel="1" spans="1:12">
      <c r="A91" s="57">
        <v>303003</v>
      </c>
      <c r="B91" s="20" t="s">
        <v>1381</v>
      </c>
      <c r="C91" s="58">
        <v>750.98</v>
      </c>
      <c r="D91" s="58">
        <v>26.66</v>
      </c>
      <c r="E91" s="58">
        <v>82.32</v>
      </c>
      <c r="F91" s="58"/>
      <c r="G91" s="58"/>
      <c r="H91" s="58"/>
      <c r="I91" s="58">
        <v>0.9</v>
      </c>
      <c r="J91" s="58"/>
      <c r="K91" s="58"/>
      <c r="L91" s="58">
        <v>641.1</v>
      </c>
    </row>
    <row r="92" ht="20.1" customHeight="1" outlineLevel="1" spans="1:12">
      <c r="A92" s="57">
        <v>303004</v>
      </c>
      <c r="B92" s="20" t="s">
        <v>1383</v>
      </c>
      <c r="C92" s="58">
        <v>104.395536</v>
      </c>
      <c r="D92" s="58">
        <v>76.294656</v>
      </c>
      <c r="E92" s="58">
        <v>28.10088</v>
      </c>
      <c r="F92" s="58"/>
      <c r="G92" s="58"/>
      <c r="H92" s="58"/>
      <c r="I92" s="58"/>
      <c r="J92" s="58"/>
      <c r="K92" s="58"/>
      <c r="L92" s="58"/>
    </row>
    <row r="93" ht="20.1" customHeight="1" outlineLevel="1" spans="1:12">
      <c r="A93" s="57">
        <v>303005</v>
      </c>
      <c r="B93" s="20" t="s">
        <v>1385</v>
      </c>
      <c r="C93" s="58">
        <v>1291.024423</v>
      </c>
      <c r="D93" s="58">
        <v>621.930941</v>
      </c>
      <c r="E93" s="58">
        <v>306.826762</v>
      </c>
      <c r="F93" s="58">
        <v>60.26672</v>
      </c>
      <c r="G93" s="58"/>
      <c r="H93" s="58"/>
      <c r="I93" s="58">
        <v>2</v>
      </c>
      <c r="J93" s="58"/>
      <c r="K93" s="58"/>
      <c r="L93" s="58">
        <v>300</v>
      </c>
    </row>
    <row r="94" ht="20.1" customHeight="1" outlineLevel="1" spans="1:12">
      <c r="A94" s="57">
        <v>303006</v>
      </c>
      <c r="B94" s="20" t="s">
        <v>1387</v>
      </c>
      <c r="C94" s="58">
        <f>SUM(D94:L94)</f>
        <v>1180.562606</v>
      </c>
      <c r="D94" s="58">
        <v>483.455614</v>
      </c>
      <c r="E94" s="61">
        <f>591.867392+101</f>
        <v>692.867392</v>
      </c>
      <c r="F94" s="58">
        <v>1.014</v>
      </c>
      <c r="G94" s="58"/>
      <c r="H94" s="58"/>
      <c r="I94" s="58">
        <v>3.2256</v>
      </c>
      <c r="J94" s="58"/>
      <c r="K94" s="61">
        <f>101-101</f>
        <v>0</v>
      </c>
      <c r="L94" s="58"/>
    </row>
    <row r="95" ht="20.1" customHeight="1" outlineLevel="1" spans="1:12">
      <c r="A95" s="57">
        <v>304001</v>
      </c>
      <c r="B95" s="20" t="s">
        <v>1389</v>
      </c>
      <c r="C95" s="58">
        <v>761.851151</v>
      </c>
      <c r="D95" s="58">
        <v>425.705923</v>
      </c>
      <c r="E95" s="58">
        <v>50.829487</v>
      </c>
      <c r="F95" s="58">
        <v>148.605741</v>
      </c>
      <c r="G95" s="58"/>
      <c r="H95" s="58"/>
      <c r="I95" s="58">
        <v>128.71</v>
      </c>
      <c r="J95" s="58"/>
      <c r="K95" s="58"/>
      <c r="L95" s="58">
        <v>8</v>
      </c>
    </row>
    <row r="96" ht="20.1" customHeight="1" outlineLevel="1" spans="1:12">
      <c r="A96" s="57">
        <v>304002</v>
      </c>
      <c r="B96" s="20" t="s">
        <v>1391</v>
      </c>
      <c r="C96" s="58">
        <v>2395.511135</v>
      </c>
      <c r="D96" s="58">
        <v>1746.002619</v>
      </c>
      <c r="E96" s="58">
        <v>154.882606</v>
      </c>
      <c r="F96" s="58">
        <v>256.62591</v>
      </c>
      <c r="G96" s="58"/>
      <c r="H96" s="58"/>
      <c r="I96" s="58">
        <v>15</v>
      </c>
      <c r="J96" s="58"/>
      <c r="K96" s="58"/>
      <c r="L96" s="58">
        <v>223</v>
      </c>
    </row>
    <row r="97" ht="20.1" customHeight="1" outlineLevel="1" spans="1:12">
      <c r="A97" s="57">
        <v>304003</v>
      </c>
      <c r="B97" s="20" t="s">
        <v>1393</v>
      </c>
      <c r="C97" s="58">
        <v>359.012077</v>
      </c>
      <c r="D97" s="58">
        <v>282.909385</v>
      </c>
      <c r="E97" s="58">
        <v>23.548232</v>
      </c>
      <c r="F97" s="58">
        <v>48.55446</v>
      </c>
      <c r="G97" s="58"/>
      <c r="H97" s="58"/>
      <c r="I97" s="58"/>
      <c r="J97" s="58"/>
      <c r="K97" s="58"/>
      <c r="L97" s="58">
        <v>4</v>
      </c>
    </row>
    <row r="98" ht="20.1" customHeight="1" outlineLevel="1" spans="1:12">
      <c r="A98" s="57">
        <v>304004</v>
      </c>
      <c r="B98" s="20" t="s">
        <v>1395</v>
      </c>
      <c r="C98" s="58">
        <v>214.349121</v>
      </c>
      <c r="D98" s="58">
        <v>191.055198</v>
      </c>
      <c r="E98" s="58">
        <v>15.077728</v>
      </c>
      <c r="F98" s="58">
        <v>8.216195</v>
      </c>
      <c r="G98" s="58"/>
      <c r="H98" s="58"/>
      <c r="I98" s="58"/>
      <c r="J98" s="58"/>
      <c r="K98" s="58"/>
      <c r="L98" s="58"/>
    </row>
    <row r="99" ht="20.1" customHeight="1" outlineLevel="1" spans="1:12">
      <c r="A99" s="57">
        <v>304005</v>
      </c>
      <c r="B99" s="20" t="s">
        <v>1397</v>
      </c>
      <c r="C99" s="58">
        <v>202.735541</v>
      </c>
      <c r="D99" s="58">
        <v>160.144927</v>
      </c>
      <c r="E99" s="58">
        <v>13.905152</v>
      </c>
      <c r="F99" s="58">
        <v>28.685462</v>
      </c>
      <c r="G99" s="58"/>
      <c r="H99" s="58"/>
      <c r="I99" s="58"/>
      <c r="J99" s="58"/>
      <c r="K99" s="58"/>
      <c r="L99" s="58"/>
    </row>
    <row r="100" ht="20.1" customHeight="1" outlineLevel="1" spans="1:12">
      <c r="A100" s="57">
        <v>304006</v>
      </c>
      <c r="B100" s="20" t="s">
        <v>1399</v>
      </c>
      <c r="C100" s="58">
        <v>1648.81233</v>
      </c>
      <c r="D100" s="58">
        <v>1026.627634</v>
      </c>
      <c r="E100" s="58">
        <v>162.236696</v>
      </c>
      <c r="F100" s="58">
        <v>38.548</v>
      </c>
      <c r="G100" s="58"/>
      <c r="H100" s="58"/>
      <c r="I100" s="58">
        <v>421.4</v>
      </c>
      <c r="J100" s="58"/>
      <c r="K100" s="58"/>
      <c r="L100" s="58"/>
    </row>
    <row r="101" ht="20.1" customHeight="1" outlineLevel="1" spans="1:12">
      <c r="A101" s="57">
        <v>304007</v>
      </c>
      <c r="B101" s="20" t="s">
        <v>1401</v>
      </c>
      <c r="C101" s="58">
        <v>584.56402</v>
      </c>
      <c r="D101" s="58">
        <v>426.844478</v>
      </c>
      <c r="E101" s="58">
        <v>122.495712</v>
      </c>
      <c r="F101" s="58">
        <v>3.22383</v>
      </c>
      <c r="G101" s="58"/>
      <c r="H101" s="58"/>
      <c r="I101" s="58"/>
      <c r="J101" s="58"/>
      <c r="K101" s="58"/>
      <c r="L101" s="58">
        <v>32</v>
      </c>
    </row>
    <row r="102" ht="20.1" customHeight="1" outlineLevel="1" spans="1:12">
      <c r="A102" s="57">
        <v>304008</v>
      </c>
      <c r="B102" s="20" t="s">
        <v>1403</v>
      </c>
      <c r="C102" s="58">
        <v>576.06781</v>
      </c>
      <c r="D102" s="58">
        <v>455.365767</v>
      </c>
      <c r="E102" s="58">
        <v>28.1785</v>
      </c>
      <c r="F102" s="58">
        <v>47.553543</v>
      </c>
      <c r="G102" s="58"/>
      <c r="H102" s="58"/>
      <c r="I102" s="58">
        <v>2.97</v>
      </c>
      <c r="J102" s="58"/>
      <c r="K102" s="58"/>
      <c r="L102" s="58">
        <v>42</v>
      </c>
    </row>
    <row r="103" ht="20.1" customHeight="1" outlineLevel="1" spans="1:12">
      <c r="A103" s="57">
        <v>305001</v>
      </c>
      <c r="B103" s="20" t="s">
        <v>1405</v>
      </c>
      <c r="C103" s="58">
        <v>3245.134262</v>
      </c>
      <c r="D103" s="58">
        <v>1005.118415</v>
      </c>
      <c r="E103" s="58">
        <v>2185.830944</v>
      </c>
      <c r="F103" s="58">
        <v>13.644903</v>
      </c>
      <c r="G103" s="58"/>
      <c r="H103" s="58">
        <v>38.54</v>
      </c>
      <c r="I103" s="58">
        <v>2</v>
      </c>
      <c r="J103" s="58"/>
      <c r="K103" s="58"/>
      <c r="L103" s="58"/>
    </row>
    <row r="104" ht="20.1" customHeight="1" outlineLevel="1" spans="1:12">
      <c r="A104" s="57">
        <v>306001</v>
      </c>
      <c r="B104" s="20" t="s">
        <v>1407</v>
      </c>
      <c r="C104" s="58">
        <v>626.878976</v>
      </c>
      <c r="D104" s="58">
        <v>409.610811</v>
      </c>
      <c r="E104" s="58">
        <v>148.04571</v>
      </c>
      <c r="F104" s="58">
        <v>3.372455</v>
      </c>
      <c r="G104" s="58"/>
      <c r="H104" s="58"/>
      <c r="I104" s="58">
        <v>65.85</v>
      </c>
      <c r="J104" s="58"/>
      <c r="K104" s="58"/>
      <c r="L104" s="58"/>
    </row>
    <row r="105" ht="20.1" customHeight="1" outlineLevel="1" spans="1:12">
      <c r="A105" s="57">
        <v>307001</v>
      </c>
      <c r="B105" s="20" t="s">
        <v>1409</v>
      </c>
      <c r="C105" s="58">
        <v>1901.044308</v>
      </c>
      <c r="D105" s="58">
        <v>1464.851607</v>
      </c>
      <c r="E105" s="58">
        <v>357.965683</v>
      </c>
      <c r="F105" s="58">
        <v>50.227018</v>
      </c>
      <c r="G105" s="58"/>
      <c r="H105" s="58"/>
      <c r="I105" s="58">
        <v>10</v>
      </c>
      <c r="J105" s="58"/>
      <c r="K105" s="58"/>
      <c r="L105" s="58">
        <v>18</v>
      </c>
    </row>
    <row r="106" s="6" customFormat="1" ht="20.1" customHeight="1" spans="1:12">
      <c r="A106" s="59">
        <v>19</v>
      </c>
      <c r="B106" s="16" t="s">
        <v>1411</v>
      </c>
      <c r="C106" s="60">
        <f>SUM(C107:C112)</f>
        <v>16148.478404</v>
      </c>
      <c r="D106" s="60">
        <f t="shared" ref="D106:L106" si="5">SUM(D107:D112)</f>
        <v>10305.963943</v>
      </c>
      <c r="E106" s="60">
        <f t="shared" si="5"/>
        <v>4293.697005</v>
      </c>
      <c r="F106" s="60">
        <f t="shared" si="5"/>
        <v>842.147056</v>
      </c>
      <c r="G106" s="60">
        <f t="shared" si="5"/>
        <v>0</v>
      </c>
      <c r="H106" s="60">
        <f t="shared" si="5"/>
        <v>0</v>
      </c>
      <c r="I106" s="60">
        <f t="shared" si="5"/>
        <v>706.6704</v>
      </c>
      <c r="J106" s="60">
        <f t="shared" si="5"/>
        <v>0</v>
      </c>
      <c r="K106" s="60">
        <f t="shared" si="5"/>
        <v>0</v>
      </c>
      <c r="L106" s="60">
        <f t="shared" si="5"/>
        <v>0</v>
      </c>
    </row>
    <row r="107" ht="20.1" customHeight="1" outlineLevel="1" spans="1:12">
      <c r="A107" s="57">
        <v>401001</v>
      </c>
      <c r="B107" s="20" t="s">
        <v>1413</v>
      </c>
      <c r="C107" s="58">
        <v>2439.2856</v>
      </c>
      <c r="D107" s="58">
        <v>1760.41575</v>
      </c>
      <c r="E107" s="58">
        <v>506.719952</v>
      </c>
      <c r="F107" s="58">
        <v>162.149898</v>
      </c>
      <c r="G107" s="58"/>
      <c r="H107" s="58"/>
      <c r="I107" s="58">
        <v>10</v>
      </c>
      <c r="J107" s="58"/>
      <c r="K107" s="58"/>
      <c r="L107" s="58"/>
    </row>
    <row r="108" ht="20.1" customHeight="1" outlineLevel="1" spans="1:12">
      <c r="A108" s="57">
        <v>401002</v>
      </c>
      <c r="B108" s="20" t="s">
        <v>1415</v>
      </c>
      <c r="C108" s="58">
        <v>559.723637</v>
      </c>
      <c r="D108" s="58">
        <v>357.994635</v>
      </c>
      <c r="E108" s="58">
        <v>38.288227</v>
      </c>
      <c r="F108" s="58">
        <v>18.440775</v>
      </c>
      <c r="G108" s="58"/>
      <c r="H108" s="58"/>
      <c r="I108" s="58">
        <v>145</v>
      </c>
      <c r="J108" s="58"/>
      <c r="K108" s="58"/>
      <c r="L108" s="58"/>
    </row>
    <row r="109" ht="20.1" customHeight="1" outlineLevel="1" spans="1:12">
      <c r="A109" s="57">
        <v>402001</v>
      </c>
      <c r="B109" s="20" t="s">
        <v>1417</v>
      </c>
      <c r="C109" s="58">
        <v>12785.036342</v>
      </c>
      <c r="D109" s="58">
        <v>8013.383979</v>
      </c>
      <c r="E109" s="58">
        <v>3558.42558</v>
      </c>
      <c r="F109" s="58">
        <v>661.556383</v>
      </c>
      <c r="G109" s="58"/>
      <c r="H109" s="58"/>
      <c r="I109" s="58">
        <v>551.6704</v>
      </c>
      <c r="J109" s="58"/>
      <c r="K109" s="58"/>
      <c r="L109" s="58"/>
    </row>
    <row r="110" ht="20.1" customHeight="1" outlineLevel="1" spans="1:12">
      <c r="A110" s="57">
        <v>402003</v>
      </c>
      <c r="B110" s="20" t="s">
        <v>1419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ht="20.1" customHeight="1" outlineLevel="1" spans="1:12">
      <c r="A111" s="57">
        <v>402004</v>
      </c>
      <c r="B111" s="20" t="s">
        <v>1421</v>
      </c>
      <c r="C111" s="58">
        <v>170</v>
      </c>
      <c r="D111" s="58"/>
      <c r="E111" s="58">
        <v>170</v>
      </c>
      <c r="F111" s="58"/>
      <c r="G111" s="58"/>
      <c r="H111" s="58"/>
      <c r="I111" s="58"/>
      <c r="J111" s="58"/>
      <c r="K111" s="58"/>
      <c r="L111" s="58"/>
    </row>
    <row r="112" ht="20.1" customHeight="1" outlineLevel="1" spans="1:12">
      <c r="A112" s="57">
        <v>403001</v>
      </c>
      <c r="B112" s="20" t="s">
        <v>1423</v>
      </c>
      <c r="C112" s="58">
        <v>194.432825</v>
      </c>
      <c r="D112" s="58">
        <v>174.169579</v>
      </c>
      <c r="E112" s="58">
        <v>20.263246</v>
      </c>
      <c r="F112" s="58"/>
      <c r="G112" s="58"/>
      <c r="H112" s="58"/>
      <c r="I112" s="58"/>
      <c r="J112" s="58"/>
      <c r="K112" s="58"/>
      <c r="L112" s="58"/>
    </row>
    <row r="113" s="6" customFormat="1" ht="20.1" customHeight="1" spans="1:12">
      <c r="A113" s="59">
        <v>18</v>
      </c>
      <c r="B113" s="16" t="s">
        <v>1425</v>
      </c>
      <c r="C113" s="60">
        <f>SUM(C114:C122)</f>
        <v>5116.682462</v>
      </c>
      <c r="D113" s="60">
        <f t="shared" ref="D113:L113" si="6">SUM(D114:D122)</f>
        <v>3014.571622</v>
      </c>
      <c r="E113" s="60">
        <f t="shared" si="6"/>
        <v>799.985233</v>
      </c>
      <c r="F113" s="60">
        <f t="shared" si="6"/>
        <v>692.625607</v>
      </c>
      <c r="G113" s="60">
        <f t="shared" si="6"/>
        <v>0</v>
      </c>
      <c r="H113" s="60">
        <f t="shared" si="6"/>
        <v>0</v>
      </c>
      <c r="I113" s="60">
        <f t="shared" si="6"/>
        <v>54.5</v>
      </c>
      <c r="J113" s="60">
        <f t="shared" si="6"/>
        <v>217</v>
      </c>
      <c r="K113" s="60">
        <f t="shared" si="6"/>
        <v>0</v>
      </c>
      <c r="L113" s="60">
        <f t="shared" si="6"/>
        <v>338</v>
      </c>
    </row>
    <row r="114" ht="20.1" customHeight="1" outlineLevel="1" spans="1:12">
      <c r="A114" s="57">
        <v>501001</v>
      </c>
      <c r="B114" s="20" t="s">
        <v>1427</v>
      </c>
      <c r="C114" s="58">
        <v>718.283335</v>
      </c>
      <c r="D114" s="58">
        <v>375.098969</v>
      </c>
      <c r="E114" s="58">
        <v>88.844248</v>
      </c>
      <c r="F114" s="58">
        <v>42.840118</v>
      </c>
      <c r="G114" s="58"/>
      <c r="H114" s="58"/>
      <c r="I114" s="58">
        <v>0.5</v>
      </c>
      <c r="J114" s="58">
        <v>211</v>
      </c>
      <c r="K114" s="58"/>
      <c r="L114" s="58"/>
    </row>
    <row r="115" ht="20.1" customHeight="1" outlineLevel="1" spans="1:12">
      <c r="A115" s="57">
        <v>501002</v>
      </c>
      <c r="B115" s="20" t="s">
        <v>1429</v>
      </c>
      <c r="C115" s="58">
        <v>402.54555</v>
      </c>
      <c r="D115" s="58">
        <v>215.451692</v>
      </c>
      <c r="E115" s="58">
        <v>31.194868</v>
      </c>
      <c r="F115" s="58">
        <v>149.89899</v>
      </c>
      <c r="G115" s="58"/>
      <c r="H115" s="58"/>
      <c r="I115" s="58"/>
      <c r="J115" s="58">
        <v>6</v>
      </c>
      <c r="K115" s="58"/>
      <c r="L115" s="58"/>
    </row>
    <row r="116" ht="20.1" customHeight="1" outlineLevel="1" spans="1:12">
      <c r="A116" s="57">
        <v>501003</v>
      </c>
      <c r="B116" s="20" t="s">
        <v>1431</v>
      </c>
      <c r="C116" s="58">
        <v>494.050434</v>
      </c>
      <c r="D116" s="58">
        <v>432.028922</v>
      </c>
      <c r="E116" s="58">
        <v>60.021512</v>
      </c>
      <c r="F116" s="58"/>
      <c r="G116" s="58"/>
      <c r="H116" s="58"/>
      <c r="I116" s="58">
        <v>2</v>
      </c>
      <c r="J116" s="58"/>
      <c r="K116" s="58"/>
      <c r="L116" s="58"/>
    </row>
    <row r="117" ht="20.1" customHeight="1" outlineLevel="1" spans="1:12">
      <c r="A117" s="57">
        <v>502001</v>
      </c>
      <c r="B117" s="20" t="s">
        <v>1433</v>
      </c>
      <c r="C117" s="58">
        <v>556.149627</v>
      </c>
      <c r="D117" s="58">
        <v>359.35002</v>
      </c>
      <c r="E117" s="58">
        <v>56.724752</v>
      </c>
      <c r="F117" s="58">
        <v>139.074855</v>
      </c>
      <c r="G117" s="58"/>
      <c r="H117" s="58"/>
      <c r="I117" s="58">
        <v>1</v>
      </c>
      <c r="J117" s="58"/>
      <c r="K117" s="58"/>
      <c r="L117" s="58"/>
    </row>
    <row r="118" ht="20.1" customHeight="1" outlineLevel="1" spans="1:12">
      <c r="A118" s="57">
        <v>503001</v>
      </c>
      <c r="B118" s="20" t="s">
        <v>1435</v>
      </c>
      <c r="C118" s="58">
        <v>860.252204</v>
      </c>
      <c r="D118" s="58">
        <v>451.262096</v>
      </c>
      <c r="E118" s="58">
        <v>70.990108</v>
      </c>
      <c r="F118" s="58"/>
      <c r="G118" s="58"/>
      <c r="H118" s="58"/>
      <c r="I118" s="58"/>
      <c r="J118" s="58"/>
      <c r="K118" s="58"/>
      <c r="L118" s="58">
        <v>338</v>
      </c>
    </row>
    <row r="119" ht="20.1" customHeight="1" outlineLevel="1" spans="1:12">
      <c r="A119" s="57">
        <v>504001</v>
      </c>
      <c r="B119" s="20" t="s">
        <v>1437</v>
      </c>
      <c r="C119" s="58">
        <v>899.851278</v>
      </c>
      <c r="D119" s="58">
        <v>469.006807</v>
      </c>
      <c r="E119" s="58">
        <v>355.140107</v>
      </c>
      <c r="F119" s="58">
        <v>24.704364</v>
      </c>
      <c r="G119" s="58"/>
      <c r="H119" s="58"/>
      <c r="I119" s="58">
        <v>51</v>
      </c>
      <c r="J119" s="58"/>
      <c r="K119" s="58"/>
      <c r="L119" s="58"/>
    </row>
    <row r="120" ht="20.1" customHeight="1" outlineLevel="1" spans="1:12">
      <c r="A120" s="57">
        <v>505001</v>
      </c>
      <c r="B120" s="20" t="s">
        <v>1439</v>
      </c>
      <c r="C120" s="58">
        <v>607.237645</v>
      </c>
      <c r="D120" s="58">
        <v>424.048615</v>
      </c>
      <c r="E120" s="58">
        <v>97.76635</v>
      </c>
      <c r="F120" s="58">
        <v>85.42268</v>
      </c>
      <c r="G120" s="58"/>
      <c r="H120" s="58"/>
      <c r="I120" s="58"/>
      <c r="J120" s="58"/>
      <c r="K120" s="58"/>
      <c r="L120" s="58"/>
    </row>
    <row r="121" ht="20.1" customHeight="1" outlineLevel="1" spans="1:12">
      <c r="A121" s="57">
        <v>505002</v>
      </c>
      <c r="B121" s="20" t="s">
        <v>1441</v>
      </c>
      <c r="C121" s="58">
        <v>578.312389</v>
      </c>
      <c r="D121" s="58">
        <v>288.324501</v>
      </c>
      <c r="E121" s="58">
        <v>39.303288</v>
      </c>
      <c r="F121" s="58">
        <v>250.6846</v>
      </c>
      <c r="G121" s="58"/>
      <c r="H121" s="58"/>
      <c r="I121" s="58"/>
      <c r="J121" s="58"/>
      <c r="K121" s="58"/>
      <c r="L121" s="58"/>
    </row>
    <row r="122" ht="20.1" customHeight="1" outlineLevel="1" spans="1:12">
      <c r="A122" s="57">
        <v>506001</v>
      </c>
      <c r="B122" s="20" t="s">
        <v>1443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s="6" customFormat="1" ht="20.1" customHeight="1" spans="1:12">
      <c r="A123" s="59">
        <v>15</v>
      </c>
      <c r="B123" s="16" t="s">
        <v>1445</v>
      </c>
      <c r="C123" s="60">
        <f>SUM(C124:C184)</f>
        <v>129689.923311</v>
      </c>
      <c r="D123" s="60">
        <f t="shared" ref="D123:L123" si="7">SUM(D124:D184)</f>
        <v>106826.832912</v>
      </c>
      <c r="E123" s="60">
        <f t="shared" si="7"/>
        <v>16009.844714</v>
      </c>
      <c r="F123" s="60">
        <f t="shared" si="7"/>
        <v>2201.160135</v>
      </c>
      <c r="G123" s="60">
        <f t="shared" si="7"/>
        <v>0</v>
      </c>
      <c r="H123" s="60">
        <f t="shared" si="7"/>
        <v>501.5</v>
      </c>
      <c r="I123" s="60">
        <f t="shared" si="7"/>
        <v>1326.47915</v>
      </c>
      <c r="J123" s="60">
        <f t="shared" si="7"/>
        <v>0</v>
      </c>
      <c r="K123" s="60">
        <f t="shared" si="7"/>
        <v>0</v>
      </c>
      <c r="L123" s="60">
        <f t="shared" si="7"/>
        <v>2824.1064</v>
      </c>
    </row>
    <row r="124" ht="20.1" customHeight="1" outlineLevel="1" spans="1:12">
      <c r="A124" s="57">
        <v>601001</v>
      </c>
      <c r="B124" s="20" t="s">
        <v>1447</v>
      </c>
      <c r="C124" s="58">
        <v>342.746713</v>
      </c>
      <c r="D124" s="58">
        <v>253.253821</v>
      </c>
      <c r="E124" s="58">
        <v>28.524474</v>
      </c>
      <c r="F124" s="58">
        <v>56.568418</v>
      </c>
      <c r="G124" s="58"/>
      <c r="H124" s="58"/>
      <c r="I124" s="58">
        <v>4.4</v>
      </c>
      <c r="J124" s="58"/>
      <c r="K124" s="58"/>
      <c r="L124" s="58"/>
    </row>
    <row r="125" ht="20.1" customHeight="1" outlineLevel="1" spans="1:12">
      <c r="A125" s="57">
        <v>602001</v>
      </c>
      <c r="B125" s="20" t="s">
        <v>1449</v>
      </c>
      <c r="C125" s="58">
        <v>1994.446701</v>
      </c>
      <c r="D125" s="58">
        <v>440.646359</v>
      </c>
      <c r="E125" s="58">
        <v>1065.017584</v>
      </c>
      <c r="F125" s="58">
        <v>134.282758</v>
      </c>
      <c r="G125" s="58"/>
      <c r="H125" s="58">
        <v>1.5</v>
      </c>
      <c r="I125" s="58">
        <v>353</v>
      </c>
      <c r="J125" s="58"/>
      <c r="K125" s="58"/>
      <c r="L125" s="58"/>
    </row>
    <row r="126" ht="20.1" customHeight="1" outlineLevel="1" spans="1:12">
      <c r="A126" s="57">
        <v>602002</v>
      </c>
      <c r="B126" s="20" t="s">
        <v>1451</v>
      </c>
      <c r="C126" s="58">
        <v>363.651453</v>
      </c>
      <c r="D126" s="58">
        <v>302.367319</v>
      </c>
      <c r="E126" s="58">
        <v>57.284134</v>
      </c>
      <c r="F126" s="58"/>
      <c r="G126" s="58"/>
      <c r="H126" s="58"/>
      <c r="I126" s="58"/>
      <c r="J126" s="58"/>
      <c r="K126" s="58"/>
      <c r="L126" s="58">
        <v>4</v>
      </c>
    </row>
    <row r="127" ht="20.1" customHeight="1" outlineLevel="1" spans="1:12">
      <c r="A127" s="57">
        <v>602003</v>
      </c>
      <c r="B127" s="20" t="s">
        <v>1453</v>
      </c>
      <c r="C127" s="58">
        <v>347.969678</v>
      </c>
      <c r="D127" s="58">
        <v>261.886119</v>
      </c>
      <c r="E127" s="58">
        <v>61.420516</v>
      </c>
      <c r="F127" s="58">
        <v>22.963043</v>
      </c>
      <c r="G127" s="58"/>
      <c r="H127" s="58"/>
      <c r="I127" s="58">
        <v>1.7</v>
      </c>
      <c r="J127" s="58"/>
      <c r="K127" s="58"/>
      <c r="L127" s="58"/>
    </row>
    <row r="128" ht="20.1" customHeight="1" outlineLevel="1" spans="1:12">
      <c r="A128" s="57">
        <v>602004</v>
      </c>
      <c r="B128" s="20" t="s">
        <v>1455</v>
      </c>
      <c r="C128" s="58">
        <v>75.866449</v>
      </c>
      <c r="D128" s="58">
        <v>59.199805</v>
      </c>
      <c r="E128" s="58">
        <v>9.908306</v>
      </c>
      <c r="F128" s="58">
        <v>6.758338</v>
      </c>
      <c r="G128" s="58"/>
      <c r="H128" s="58"/>
      <c r="I128" s="58"/>
      <c r="J128" s="58"/>
      <c r="K128" s="58"/>
      <c r="L128" s="58"/>
    </row>
    <row r="129" ht="20.1" customHeight="1" outlineLevel="1" spans="1:12">
      <c r="A129" s="57">
        <v>602005</v>
      </c>
      <c r="B129" s="20" t="s">
        <v>1457</v>
      </c>
      <c r="C129" s="58">
        <v>327.978245</v>
      </c>
      <c r="D129" s="58">
        <v>224.296953</v>
      </c>
      <c r="E129" s="58">
        <v>66.905112</v>
      </c>
      <c r="F129" s="58">
        <v>36.77618</v>
      </c>
      <c r="G129" s="58"/>
      <c r="H129" s="58"/>
      <c r="I129" s="58"/>
      <c r="J129" s="58"/>
      <c r="K129" s="58"/>
      <c r="L129" s="58"/>
    </row>
    <row r="130" ht="20.1" customHeight="1" outlineLevel="1" spans="1:12">
      <c r="A130" s="57">
        <v>602006</v>
      </c>
      <c r="B130" s="20" t="s">
        <v>1459</v>
      </c>
      <c r="C130" s="58">
        <v>732.944121</v>
      </c>
      <c r="D130" s="58">
        <v>554.151432</v>
      </c>
      <c r="E130" s="58">
        <v>175.750689</v>
      </c>
      <c r="F130" s="58">
        <v>3.042</v>
      </c>
      <c r="G130" s="58"/>
      <c r="H130" s="58"/>
      <c r="I130" s="58"/>
      <c r="J130" s="58"/>
      <c r="K130" s="58"/>
      <c r="L130" s="58"/>
    </row>
    <row r="131" ht="20.1" customHeight="1" outlineLevel="1" spans="1:12">
      <c r="A131" s="57">
        <v>602007</v>
      </c>
      <c r="B131" s="20" t="s">
        <v>1461</v>
      </c>
      <c r="C131" s="58">
        <v>148.137485</v>
      </c>
      <c r="D131" s="58">
        <v>113.524222</v>
      </c>
      <c r="E131" s="58">
        <v>18.401363</v>
      </c>
      <c r="F131" s="58">
        <v>15.4119</v>
      </c>
      <c r="G131" s="58"/>
      <c r="H131" s="58"/>
      <c r="I131" s="58">
        <v>0.8</v>
      </c>
      <c r="J131" s="58"/>
      <c r="K131" s="58"/>
      <c r="L131" s="58"/>
    </row>
    <row r="132" ht="20.1" customHeight="1" outlineLevel="1" spans="1:12">
      <c r="A132" s="57">
        <v>603001</v>
      </c>
      <c r="B132" s="20" t="s">
        <v>1463</v>
      </c>
      <c r="C132" s="58">
        <v>934.887752</v>
      </c>
      <c r="D132" s="58">
        <v>212.237823</v>
      </c>
      <c r="E132" s="58">
        <v>582.641184</v>
      </c>
      <c r="F132" s="58">
        <v>7.008745</v>
      </c>
      <c r="G132" s="58"/>
      <c r="H132" s="58"/>
      <c r="I132" s="58">
        <v>133</v>
      </c>
      <c r="J132" s="58"/>
      <c r="K132" s="58"/>
      <c r="L132" s="58"/>
    </row>
    <row r="133" ht="20.1" customHeight="1" outlineLevel="1" spans="1:12">
      <c r="A133" s="57">
        <v>604001</v>
      </c>
      <c r="B133" s="20" t="s">
        <v>1465</v>
      </c>
      <c r="C133" s="58">
        <v>2695.807837</v>
      </c>
      <c r="D133" s="58">
        <v>1413.488201</v>
      </c>
      <c r="E133" s="58">
        <v>1129.216378</v>
      </c>
      <c r="F133" s="58">
        <v>133.103258</v>
      </c>
      <c r="G133" s="58"/>
      <c r="H133" s="58"/>
      <c r="I133" s="58">
        <v>20</v>
      </c>
      <c r="J133" s="58"/>
      <c r="K133" s="58"/>
      <c r="L133" s="58"/>
    </row>
    <row r="134" ht="20.1" customHeight="1" outlineLevel="1" spans="1:12">
      <c r="A134" s="57">
        <v>605001</v>
      </c>
      <c r="B134" s="20" t="s">
        <v>1467</v>
      </c>
      <c r="C134" s="58">
        <v>3944.499701</v>
      </c>
      <c r="D134" s="58">
        <v>273.801219</v>
      </c>
      <c r="E134" s="58">
        <v>55.235782</v>
      </c>
      <c r="F134" s="58">
        <v>495.2083</v>
      </c>
      <c r="G134" s="58"/>
      <c r="H134" s="58">
        <v>500</v>
      </c>
      <c r="I134" s="58"/>
      <c r="J134" s="58"/>
      <c r="K134" s="58"/>
      <c r="L134" s="58">
        <v>2620.2544</v>
      </c>
    </row>
    <row r="135" ht="20.1" customHeight="1" outlineLevel="1" spans="1:12">
      <c r="A135" s="57">
        <v>605002</v>
      </c>
      <c r="B135" s="20" t="s">
        <v>1469</v>
      </c>
      <c r="C135" s="58">
        <v>1025.099056</v>
      </c>
      <c r="D135" s="58">
        <v>140.155072</v>
      </c>
      <c r="E135" s="58">
        <v>864.943984</v>
      </c>
      <c r="F135" s="58"/>
      <c r="G135" s="58"/>
      <c r="H135" s="58"/>
      <c r="I135" s="58"/>
      <c r="J135" s="58"/>
      <c r="K135" s="58"/>
      <c r="L135" s="58">
        <v>20</v>
      </c>
    </row>
    <row r="136" ht="20.1" customHeight="1" outlineLevel="1" spans="1:12">
      <c r="A136" s="57">
        <v>605003</v>
      </c>
      <c r="B136" s="20" t="s">
        <v>1471</v>
      </c>
      <c r="C136" s="58">
        <v>246.656259</v>
      </c>
      <c r="D136" s="58">
        <v>134.980899</v>
      </c>
      <c r="E136" s="58">
        <v>11.67536</v>
      </c>
      <c r="F136" s="58"/>
      <c r="G136" s="58"/>
      <c r="H136" s="58"/>
      <c r="I136" s="58">
        <v>100</v>
      </c>
      <c r="J136" s="58"/>
      <c r="K136" s="58"/>
      <c r="L136" s="58"/>
    </row>
    <row r="137" ht="20.1" customHeight="1" outlineLevel="1" spans="1:12">
      <c r="A137" s="57">
        <v>605004</v>
      </c>
      <c r="B137" s="20" t="s">
        <v>1473</v>
      </c>
      <c r="C137" s="58">
        <v>660.093977</v>
      </c>
      <c r="D137" s="58">
        <v>484.264353</v>
      </c>
      <c r="E137" s="58">
        <v>88.919474</v>
      </c>
      <c r="F137" s="58">
        <v>86.90975</v>
      </c>
      <c r="G137" s="58"/>
      <c r="H137" s="58"/>
      <c r="I137" s="58">
        <v>0.0004</v>
      </c>
      <c r="J137" s="58"/>
      <c r="K137" s="58"/>
      <c r="L137" s="58"/>
    </row>
    <row r="138" ht="20.1" customHeight="1" outlineLevel="1" spans="1:12">
      <c r="A138" s="57">
        <v>605005</v>
      </c>
      <c r="B138" s="20" t="s">
        <v>1475</v>
      </c>
      <c r="C138" s="58">
        <v>559.600487</v>
      </c>
      <c r="D138" s="58">
        <v>430.447212</v>
      </c>
      <c r="E138" s="58">
        <v>124.139275</v>
      </c>
      <c r="F138" s="58">
        <v>1.014</v>
      </c>
      <c r="G138" s="58"/>
      <c r="H138" s="58"/>
      <c r="I138" s="58"/>
      <c r="J138" s="58"/>
      <c r="K138" s="58"/>
      <c r="L138" s="58">
        <v>4</v>
      </c>
    </row>
    <row r="139" ht="20.1" customHeight="1" outlineLevel="1" spans="1:12">
      <c r="A139" s="57">
        <v>605006</v>
      </c>
      <c r="B139" s="20" t="s">
        <v>1477</v>
      </c>
      <c r="C139" s="58">
        <v>226.805712</v>
      </c>
      <c r="D139" s="58">
        <v>107.52782</v>
      </c>
      <c r="E139" s="58">
        <v>92.445139</v>
      </c>
      <c r="F139" s="58">
        <v>6.832753</v>
      </c>
      <c r="G139" s="58"/>
      <c r="H139" s="58"/>
      <c r="I139" s="58">
        <v>20</v>
      </c>
      <c r="J139" s="58"/>
      <c r="K139" s="58"/>
      <c r="L139" s="58"/>
    </row>
    <row r="140" ht="20.1" customHeight="1" outlineLevel="1" spans="1:12">
      <c r="A140" s="57">
        <v>605007</v>
      </c>
      <c r="B140" s="20" t="s">
        <v>1479</v>
      </c>
      <c r="C140" s="58">
        <v>2624.880313</v>
      </c>
      <c r="D140" s="58">
        <v>2480.468744</v>
      </c>
      <c r="E140" s="58">
        <v>143.397569</v>
      </c>
      <c r="F140" s="58">
        <v>1.014</v>
      </c>
      <c r="G140" s="58"/>
      <c r="H140" s="58"/>
      <c r="I140" s="58"/>
      <c r="J140" s="58"/>
      <c r="K140" s="58"/>
      <c r="L140" s="58"/>
    </row>
    <row r="141" ht="20.1" customHeight="1" outlineLevel="1" spans="1:12">
      <c r="A141" s="57">
        <v>605008</v>
      </c>
      <c r="B141" s="20" t="s">
        <v>1481</v>
      </c>
      <c r="C141" s="58">
        <v>582.850521</v>
      </c>
      <c r="D141" s="58">
        <v>515.891995</v>
      </c>
      <c r="E141" s="58">
        <v>58.916526</v>
      </c>
      <c r="F141" s="58">
        <v>3.042</v>
      </c>
      <c r="G141" s="58"/>
      <c r="H141" s="58"/>
      <c r="I141" s="58">
        <v>5</v>
      </c>
      <c r="J141" s="58"/>
      <c r="K141" s="58"/>
      <c r="L141" s="58"/>
    </row>
    <row r="142" ht="20.1" customHeight="1" outlineLevel="1" spans="1:12">
      <c r="A142" s="57">
        <v>605009</v>
      </c>
      <c r="B142" s="20" t="s">
        <v>1483</v>
      </c>
      <c r="C142" s="58">
        <v>2042.201672</v>
      </c>
      <c r="D142" s="58">
        <v>1846.350464</v>
      </c>
      <c r="E142" s="58">
        <v>153.781208</v>
      </c>
      <c r="F142" s="58">
        <v>5.07</v>
      </c>
      <c r="G142" s="58"/>
      <c r="H142" s="58"/>
      <c r="I142" s="58">
        <v>35</v>
      </c>
      <c r="J142" s="58"/>
      <c r="K142" s="58"/>
      <c r="L142" s="58">
        <v>2</v>
      </c>
    </row>
    <row r="143" ht="20.1" customHeight="1" outlineLevel="1" spans="1:12">
      <c r="A143" s="57">
        <v>605010</v>
      </c>
      <c r="B143" s="20" t="s">
        <v>1485</v>
      </c>
      <c r="C143" s="58">
        <v>3066.247388</v>
      </c>
      <c r="D143" s="58">
        <v>2752.307095</v>
      </c>
      <c r="E143" s="58">
        <v>296.912293</v>
      </c>
      <c r="F143" s="58">
        <v>2.028</v>
      </c>
      <c r="G143" s="58"/>
      <c r="H143" s="58"/>
      <c r="I143" s="58">
        <v>15</v>
      </c>
      <c r="J143" s="58"/>
      <c r="K143" s="58"/>
      <c r="L143" s="58"/>
    </row>
    <row r="144" ht="20.1" customHeight="1" outlineLevel="1" spans="1:12">
      <c r="A144" s="57">
        <v>605011</v>
      </c>
      <c r="B144" s="20" t="s">
        <v>1487</v>
      </c>
      <c r="C144" s="58">
        <v>1378.223926</v>
      </c>
      <c r="D144" s="58">
        <v>1214.242218</v>
      </c>
      <c r="E144" s="58">
        <v>160.939708</v>
      </c>
      <c r="F144" s="58">
        <v>3.042</v>
      </c>
      <c r="G144" s="58"/>
      <c r="H144" s="58"/>
      <c r="I144" s="58"/>
      <c r="J144" s="58"/>
      <c r="K144" s="58"/>
      <c r="L144" s="58"/>
    </row>
    <row r="145" ht="20.1" customHeight="1" outlineLevel="1" spans="1:12">
      <c r="A145" s="57">
        <v>605012</v>
      </c>
      <c r="B145" s="20" t="s">
        <v>1489</v>
      </c>
      <c r="C145" s="58">
        <v>997.85819</v>
      </c>
      <c r="D145" s="58">
        <v>900.322486</v>
      </c>
      <c r="E145" s="58">
        <v>91.507704</v>
      </c>
      <c r="F145" s="58">
        <v>2.028</v>
      </c>
      <c r="G145" s="58"/>
      <c r="H145" s="58"/>
      <c r="I145" s="58">
        <v>4</v>
      </c>
      <c r="J145" s="58"/>
      <c r="K145" s="58"/>
      <c r="L145" s="58"/>
    </row>
    <row r="146" ht="20.1" customHeight="1" outlineLevel="1" spans="1:12">
      <c r="A146" s="57">
        <v>605013</v>
      </c>
      <c r="B146" s="20" t="s">
        <v>1491</v>
      </c>
      <c r="C146" s="58">
        <v>3128.311596</v>
      </c>
      <c r="D146" s="58">
        <v>2768.995883</v>
      </c>
      <c r="E146" s="58">
        <v>358.301713</v>
      </c>
      <c r="F146" s="58">
        <v>1.014</v>
      </c>
      <c r="G146" s="58"/>
      <c r="H146" s="58"/>
      <c r="I146" s="58"/>
      <c r="J146" s="58"/>
      <c r="K146" s="58"/>
      <c r="L146" s="58"/>
    </row>
    <row r="147" ht="20.1" customHeight="1" outlineLevel="1" spans="1:12">
      <c r="A147" s="57">
        <v>605014</v>
      </c>
      <c r="B147" s="20" t="s">
        <v>1493</v>
      </c>
      <c r="C147" s="58">
        <v>639.168266</v>
      </c>
      <c r="D147" s="58">
        <v>476.448079</v>
      </c>
      <c r="E147" s="58">
        <v>87.840187</v>
      </c>
      <c r="F147" s="58">
        <v>2.028</v>
      </c>
      <c r="G147" s="58"/>
      <c r="H147" s="58"/>
      <c r="I147" s="58">
        <v>5</v>
      </c>
      <c r="J147" s="58"/>
      <c r="K147" s="58"/>
      <c r="L147" s="58">
        <v>67.852</v>
      </c>
    </row>
    <row r="148" ht="20.1" customHeight="1" outlineLevel="1" spans="1:12">
      <c r="A148" s="57">
        <v>605015</v>
      </c>
      <c r="B148" s="20" t="s">
        <v>1495</v>
      </c>
      <c r="C148" s="58">
        <v>2370.085632</v>
      </c>
      <c r="D148" s="58">
        <v>2039.392606</v>
      </c>
      <c r="E148" s="58">
        <v>314.651026</v>
      </c>
      <c r="F148" s="58">
        <v>3.042</v>
      </c>
      <c r="G148" s="58"/>
      <c r="H148" s="58"/>
      <c r="I148" s="58">
        <v>13</v>
      </c>
      <c r="J148" s="58"/>
      <c r="K148" s="58"/>
      <c r="L148" s="58"/>
    </row>
    <row r="149" ht="20.1" customHeight="1" outlineLevel="1" spans="1:12">
      <c r="A149" s="57">
        <v>605016</v>
      </c>
      <c r="B149" s="20" t="s">
        <v>1497</v>
      </c>
      <c r="C149" s="58">
        <v>5794.416275</v>
      </c>
      <c r="D149" s="58">
        <v>5174.211438</v>
      </c>
      <c r="E149" s="58">
        <v>575.134837</v>
      </c>
      <c r="F149" s="58">
        <v>5.07</v>
      </c>
      <c r="G149" s="58"/>
      <c r="H149" s="58"/>
      <c r="I149" s="58">
        <v>40</v>
      </c>
      <c r="J149" s="58"/>
      <c r="K149" s="58"/>
      <c r="L149" s="58"/>
    </row>
    <row r="150" ht="20.1" customHeight="1" outlineLevel="1" spans="1:12">
      <c r="A150" s="57">
        <v>605017</v>
      </c>
      <c r="B150" s="20" t="s">
        <v>1499</v>
      </c>
      <c r="C150" s="58">
        <v>3220.75006</v>
      </c>
      <c r="D150" s="58">
        <v>2981.510002</v>
      </c>
      <c r="E150" s="58">
        <v>233.156058</v>
      </c>
      <c r="F150" s="58">
        <v>6.084</v>
      </c>
      <c r="G150" s="58"/>
      <c r="H150" s="58"/>
      <c r="I150" s="58"/>
      <c r="J150" s="58"/>
      <c r="K150" s="58"/>
      <c r="L150" s="58"/>
    </row>
    <row r="151" ht="20.1" customHeight="1" outlineLevel="1" spans="1:12">
      <c r="A151" s="57">
        <v>605018</v>
      </c>
      <c r="B151" s="20" t="s">
        <v>1501</v>
      </c>
      <c r="C151" s="58">
        <v>5059.330189</v>
      </c>
      <c r="D151" s="58">
        <v>4473.920625</v>
      </c>
      <c r="E151" s="58">
        <v>451.135564</v>
      </c>
      <c r="F151" s="58">
        <v>14.274</v>
      </c>
      <c r="G151" s="58"/>
      <c r="H151" s="58"/>
      <c r="I151" s="58">
        <v>120</v>
      </c>
      <c r="J151" s="58"/>
      <c r="K151" s="58"/>
      <c r="L151" s="58"/>
    </row>
    <row r="152" ht="20.1" customHeight="1" outlineLevel="1" spans="1:12">
      <c r="A152" s="57">
        <v>605019</v>
      </c>
      <c r="B152" s="20" t="s">
        <v>1503</v>
      </c>
      <c r="C152" s="58">
        <v>3793.607799</v>
      </c>
      <c r="D152" s="58">
        <v>3252.996983</v>
      </c>
      <c r="E152" s="58">
        <v>488.582816</v>
      </c>
      <c r="F152" s="58">
        <v>2.028</v>
      </c>
      <c r="G152" s="58"/>
      <c r="H152" s="58"/>
      <c r="I152" s="58">
        <v>50</v>
      </c>
      <c r="J152" s="58"/>
      <c r="K152" s="58"/>
      <c r="L152" s="58"/>
    </row>
    <row r="153" ht="20.1" customHeight="1" outlineLevel="1" spans="1:12">
      <c r="A153" s="57">
        <v>605020</v>
      </c>
      <c r="B153" s="20" t="s">
        <v>1505</v>
      </c>
      <c r="C153" s="58">
        <v>3340.8871</v>
      </c>
      <c r="D153" s="58">
        <v>2874.075988</v>
      </c>
      <c r="E153" s="58">
        <v>409.361112</v>
      </c>
      <c r="F153" s="58">
        <v>15.21</v>
      </c>
      <c r="G153" s="58"/>
      <c r="H153" s="58"/>
      <c r="I153" s="58">
        <v>42.24</v>
      </c>
      <c r="J153" s="58"/>
      <c r="K153" s="58"/>
      <c r="L153" s="58"/>
    </row>
    <row r="154" ht="20.1" customHeight="1" outlineLevel="1" spans="1:12">
      <c r="A154" s="57">
        <v>605021</v>
      </c>
      <c r="B154" s="20" t="s">
        <v>1507</v>
      </c>
      <c r="C154" s="58">
        <v>1783.434371</v>
      </c>
      <c r="D154" s="58">
        <v>1518.569235</v>
      </c>
      <c r="E154" s="58">
        <v>242.703136</v>
      </c>
      <c r="F154" s="58">
        <v>6.162</v>
      </c>
      <c r="G154" s="58"/>
      <c r="H154" s="58"/>
      <c r="I154" s="58">
        <v>10</v>
      </c>
      <c r="J154" s="58"/>
      <c r="K154" s="58"/>
      <c r="L154" s="58">
        <v>6</v>
      </c>
    </row>
    <row r="155" ht="20.1" customHeight="1" outlineLevel="1" spans="1:12">
      <c r="A155" s="57">
        <v>605022</v>
      </c>
      <c r="B155" s="20" t="s">
        <v>1509</v>
      </c>
      <c r="C155" s="58">
        <v>393.643879</v>
      </c>
      <c r="D155" s="58">
        <v>353.629669</v>
      </c>
      <c r="E155" s="58">
        <v>34.47221</v>
      </c>
      <c r="F155" s="58">
        <v>3.042</v>
      </c>
      <c r="G155" s="58"/>
      <c r="H155" s="58"/>
      <c r="I155" s="58">
        <v>2.5</v>
      </c>
      <c r="J155" s="58"/>
      <c r="K155" s="58"/>
      <c r="L155" s="58"/>
    </row>
    <row r="156" ht="20.1" customHeight="1" outlineLevel="1" spans="1:12">
      <c r="A156" s="57">
        <v>605023</v>
      </c>
      <c r="B156" s="20" t="s">
        <v>1511</v>
      </c>
      <c r="C156" s="58">
        <v>888.77897</v>
      </c>
      <c r="D156" s="58">
        <v>857.561774</v>
      </c>
      <c r="E156" s="58">
        <v>31.217196</v>
      </c>
      <c r="F156" s="58"/>
      <c r="G156" s="58"/>
      <c r="H156" s="58"/>
      <c r="I156" s="58"/>
      <c r="J156" s="58"/>
      <c r="K156" s="58"/>
      <c r="L156" s="58"/>
    </row>
    <row r="157" ht="20.1" customHeight="1" outlineLevel="1" spans="1:12">
      <c r="A157" s="57">
        <v>605024</v>
      </c>
      <c r="B157" s="20" t="s">
        <v>1513</v>
      </c>
      <c r="C157" s="58">
        <v>414.243687</v>
      </c>
      <c r="D157" s="58">
        <v>401.59597</v>
      </c>
      <c r="E157" s="58">
        <v>12.647717</v>
      </c>
      <c r="F157" s="58"/>
      <c r="G157" s="58"/>
      <c r="H157" s="58"/>
      <c r="I157" s="58"/>
      <c r="J157" s="58"/>
      <c r="K157" s="58"/>
      <c r="L157" s="58"/>
    </row>
    <row r="158" ht="20.1" customHeight="1" outlineLevel="1" spans="1:12">
      <c r="A158" s="57">
        <v>605025</v>
      </c>
      <c r="B158" s="20" t="s">
        <v>1515</v>
      </c>
      <c r="C158" s="58">
        <v>3525.571562</v>
      </c>
      <c r="D158" s="58">
        <v>3008.552484</v>
      </c>
      <c r="E158" s="58">
        <v>468.431078</v>
      </c>
      <c r="F158" s="58">
        <v>42.588</v>
      </c>
      <c r="G158" s="58"/>
      <c r="H158" s="58"/>
      <c r="I158" s="58">
        <v>6</v>
      </c>
      <c r="J158" s="58"/>
      <c r="K158" s="58"/>
      <c r="L158" s="58"/>
    </row>
    <row r="159" ht="20.1" customHeight="1" outlineLevel="1" spans="1:12">
      <c r="A159" s="57">
        <v>605026</v>
      </c>
      <c r="B159" s="20" t="s">
        <v>1517</v>
      </c>
      <c r="C159" s="58">
        <v>7950.15101</v>
      </c>
      <c r="D159" s="58">
        <v>7043.057692</v>
      </c>
      <c r="E159" s="58">
        <v>767.795068</v>
      </c>
      <c r="F159" s="58">
        <v>105.144</v>
      </c>
      <c r="G159" s="58"/>
      <c r="H159" s="58"/>
      <c r="I159" s="58">
        <v>34.15425</v>
      </c>
      <c r="J159" s="58"/>
      <c r="K159" s="58"/>
      <c r="L159" s="58"/>
    </row>
    <row r="160" ht="20.1" customHeight="1" outlineLevel="1" spans="1:12">
      <c r="A160" s="57">
        <v>605027</v>
      </c>
      <c r="B160" s="20" t="s">
        <v>1519</v>
      </c>
      <c r="C160" s="58">
        <v>4939.369015</v>
      </c>
      <c r="D160" s="58">
        <v>4374.529066</v>
      </c>
      <c r="E160" s="58">
        <v>486.761949</v>
      </c>
      <c r="F160" s="58">
        <v>78.078</v>
      </c>
      <c r="G160" s="58"/>
      <c r="H160" s="58"/>
      <c r="I160" s="58"/>
      <c r="J160" s="58"/>
      <c r="K160" s="58"/>
      <c r="L160" s="58"/>
    </row>
    <row r="161" ht="20.1" customHeight="1" outlineLevel="1" spans="1:12">
      <c r="A161" s="57">
        <v>605028</v>
      </c>
      <c r="B161" s="20" t="s">
        <v>1521</v>
      </c>
      <c r="C161" s="58">
        <v>4740.986892</v>
      </c>
      <c r="D161" s="58">
        <v>4275.957677</v>
      </c>
      <c r="E161" s="58">
        <v>364.528648</v>
      </c>
      <c r="F161" s="58">
        <v>49.766067</v>
      </c>
      <c r="G161" s="58"/>
      <c r="H161" s="58"/>
      <c r="I161" s="58">
        <v>50.7345</v>
      </c>
      <c r="J161" s="58"/>
      <c r="K161" s="58"/>
      <c r="L161" s="58"/>
    </row>
    <row r="162" ht="20.1" customHeight="1" outlineLevel="1" spans="1:12">
      <c r="A162" s="57">
        <v>605029</v>
      </c>
      <c r="B162" s="20" t="s">
        <v>1523</v>
      </c>
      <c r="C162" s="58">
        <v>4623.190479</v>
      </c>
      <c r="D162" s="58">
        <v>4219.341439</v>
      </c>
      <c r="E162" s="58">
        <v>328.212704</v>
      </c>
      <c r="F162" s="58">
        <v>69.636336</v>
      </c>
      <c r="G162" s="58"/>
      <c r="H162" s="58"/>
      <c r="I162" s="58"/>
      <c r="J162" s="58"/>
      <c r="K162" s="58"/>
      <c r="L162" s="58">
        <v>6</v>
      </c>
    </row>
    <row r="163" ht="20.1" customHeight="1" outlineLevel="1" spans="1:12">
      <c r="A163" s="57">
        <v>605030</v>
      </c>
      <c r="B163" s="20" t="s">
        <v>1525</v>
      </c>
      <c r="C163" s="58">
        <v>3511.721459</v>
      </c>
      <c r="D163" s="58">
        <v>3140.322986</v>
      </c>
      <c r="E163" s="58">
        <v>316.037473</v>
      </c>
      <c r="F163" s="58">
        <v>35.361</v>
      </c>
      <c r="G163" s="58"/>
      <c r="H163" s="58"/>
      <c r="I163" s="58">
        <v>20</v>
      </c>
      <c r="J163" s="58"/>
      <c r="K163" s="58"/>
      <c r="L163" s="58"/>
    </row>
    <row r="164" ht="20.1" customHeight="1" outlineLevel="1" spans="1:12">
      <c r="A164" s="57">
        <v>605031</v>
      </c>
      <c r="B164" s="20" t="s">
        <v>1527</v>
      </c>
      <c r="C164" s="58">
        <v>4688.035772</v>
      </c>
      <c r="D164" s="58">
        <v>4209.855968</v>
      </c>
      <c r="E164" s="58">
        <v>399.598864</v>
      </c>
      <c r="F164" s="58">
        <v>54.18094</v>
      </c>
      <c r="G164" s="58"/>
      <c r="H164" s="58"/>
      <c r="I164" s="58">
        <v>24.4</v>
      </c>
      <c r="J164" s="58"/>
      <c r="K164" s="58"/>
      <c r="L164" s="58"/>
    </row>
    <row r="165" ht="20.1" customHeight="1" outlineLevel="1" spans="1:12">
      <c r="A165" s="57">
        <v>605032</v>
      </c>
      <c r="B165" s="20" t="s">
        <v>1529</v>
      </c>
      <c r="C165" s="58">
        <v>6402.247373</v>
      </c>
      <c r="D165" s="58">
        <v>5504.711967</v>
      </c>
      <c r="E165" s="58">
        <v>539.955535</v>
      </c>
      <c r="F165" s="58">
        <v>316.299871</v>
      </c>
      <c r="G165" s="58"/>
      <c r="H165" s="58"/>
      <c r="I165" s="58">
        <v>35.28</v>
      </c>
      <c r="J165" s="58"/>
      <c r="K165" s="58"/>
      <c r="L165" s="58">
        <v>6</v>
      </c>
    </row>
    <row r="166" ht="20.1" customHeight="1" outlineLevel="1" spans="1:12">
      <c r="A166" s="57">
        <v>605033</v>
      </c>
      <c r="B166" s="20" t="s">
        <v>1531</v>
      </c>
      <c r="C166" s="58">
        <v>3374.303851</v>
      </c>
      <c r="D166" s="58">
        <v>3053.903759</v>
      </c>
      <c r="E166" s="58">
        <v>305.190092</v>
      </c>
      <c r="F166" s="58">
        <v>15.21</v>
      </c>
      <c r="G166" s="58"/>
      <c r="H166" s="58"/>
      <c r="I166" s="58"/>
      <c r="J166" s="58"/>
      <c r="K166" s="58"/>
      <c r="L166" s="58"/>
    </row>
    <row r="167" ht="20.1" customHeight="1" outlineLevel="1" spans="1:12">
      <c r="A167" s="57">
        <v>605034</v>
      </c>
      <c r="B167" s="20" t="s">
        <v>1533</v>
      </c>
      <c r="C167" s="58">
        <v>3871.552299</v>
      </c>
      <c r="D167" s="58">
        <v>3482.849799</v>
      </c>
      <c r="E167" s="58">
        <v>315.9465</v>
      </c>
      <c r="F167" s="58">
        <v>54.756</v>
      </c>
      <c r="G167" s="58"/>
      <c r="H167" s="58"/>
      <c r="I167" s="58">
        <v>12</v>
      </c>
      <c r="J167" s="58"/>
      <c r="K167" s="58"/>
      <c r="L167" s="58">
        <v>6</v>
      </c>
    </row>
    <row r="168" ht="20.1" customHeight="1" outlineLevel="1" spans="1:12">
      <c r="A168" s="57">
        <v>605035</v>
      </c>
      <c r="B168" s="20" t="s">
        <v>1535</v>
      </c>
      <c r="C168" s="58">
        <v>5982.4623</v>
      </c>
      <c r="D168" s="58">
        <v>5523.222012</v>
      </c>
      <c r="E168" s="58">
        <v>370.498288</v>
      </c>
      <c r="F168" s="58">
        <v>53.742</v>
      </c>
      <c r="G168" s="58"/>
      <c r="H168" s="58"/>
      <c r="I168" s="58">
        <v>35</v>
      </c>
      <c r="J168" s="58"/>
      <c r="K168" s="58"/>
      <c r="L168" s="58"/>
    </row>
    <row r="169" ht="20.1" customHeight="1" outlineLevel="1" spans="1:12">
      <c r="A169" s="57">
        <v>605036</v>
      </c>
      <c r="B169" s="20" t="s">
        <v>1537</v>
      </c>
      <c r="C169" s="58">
        <v>4238.384879</v>
      </c>
      <c r="D169" s="58">
        <v>3832.624911</v>
      </c>
      <c r="E169" s="58">
        <v>344.919968</v>
      </c>
      <c r="F169" s="58">
        <v>60.84</v>
      </c>
      <c r="G169" s="58"/>
      <c r="H169" s="58"/>
      <c r="I169" s="58"/>
      <c r="J169" s="58"/>
      <c r="K169" s="58"/>
      <c r="L169" s="58"/>
    </row>
    <row r="170" ht="20.1" customHeight="1" outlineLevel="1" spans="1:12">
      <c r="A170" s="57">
        <v>605037</v>
      </c>
      <c r="B170" s="20" t="s">
        <v>1539</v>
      </c>
      <c r="C170" s="58">
        <v>478.204729</v>
      </c>
      <c r="D170" s="58">
        <v>441.672121</v>
      </c>
      <c r="E170" s="58">
        <v>29.434608</v>
      </c>
      <c r="F170" s="58">
        <v>7.098</v>
      </c>
      <c r="G170" s="58"/>
      <c r="H170" s="58"/>
      <c r="I170" s="58"/>
      <c r="J170" s="58"/>
      <c r="K170" s="58"/>
      <c r="L170" s="58"/>
    </row>
    <row r="171" ht="20.1" customHeight="1" outlineLevel="1" spans="1:12">
      <c r="A171" s="57">
        <v>605038</v>
      </c>
      <c r="B171" s="20" t="s">
        <v>1541</v>
      </c>
      <c r="C171" s="58">
        <v>1637.410998</v>
      </c>
      <c r="D171" s="58">
        <v>1421.617903</v>
      </c>
      <c r="E171" s="58">
        <v>174.660559</v>
      </c>
      <c r="F171" s="58">
        <v>13.832536</v>
      </c>
      <c r="G171" s="58"/>
      <c r="H171" s="58"/>
      <c r="I171" s="58">
        <v>27.3</v>
      </c>
      <c r="J171" s="58"/>
      <c r="K171" s="58"/>
      <c r="L171" s="58"/>
    </row>
    <row r="172" ht="20.1" customHeight="1" outlineLevel="1" spans="1:12">
      <c r="A172" s="57">
        <v>605039</v>
      </c>
      <c r="B172" s="20" t="s">
        <v>1543</v>
      </c>
      <c r="C172" s="58">
        <v>1694.535837</v>
      </c>
      <c r="D172" s="58">
        <v>1530.419936</v>
      </c>
      <c r="E172" s="58">
        <v>143.597413</v>
      </c>
      <c r="F172" s="58">
        <v>20.518488</v>
      </c>
      <c r="G172" s="58"/>
      <c r="H172" s="58"/>
      <c r="I172" s="58"/>
      <c r="J172" s="58"/>
      <c r="K172" s="58"/>
      <c r="L172" s="58"/>
    </row>
    <row r="173" ht="20.1" customHeight="1" outlineLevel="1" spans="1:12">
      <c r="A173" s="57">
        <v>605040</v>
      </c>
      <c r="B173" s="20" t="s">
        <v>1545</v>
      </c>
      <c r="C173" s="58">
        <v>1068.687923</v>
      </c>
      <c r="D173" s="58">
        <v>934.142411</v>
      </c>
      <c r="E173" s="58">
        <v>126.433512</v>
      </c>
      <c r="F173" s="58">
        <v>8.112</v>
      </c>
      <c r="G173" s="58"/>
      <c r="H173" s="58"/>
      <c r="I173" s="58"/>
      <c r="J173" s="58"/>
      <c r="K173" s="58"/>
      <c r="L173" s="58"/>
    </row>
    <row r="174" ht="20.1" customHeight="1" outlineLevel="1" spans="1:12">
      <c r="A174" s="57">
        <v>605041</v>
      </c>
      <c r="B174" s="20" t="s">
        <v>1547</v>
      </c>
      <c r="C174" s="58">
        <v>757.750118</v>
      </c>
      <c r="D174" s="58">
        <v>629.816543</v>
      </c>
      <c r="E174" s="58">
        <v>123.933575</v>
      </c>
      <c r="F174" s="58"/>
      <c r="G174" s="58"/>
      <c r="H174" s="58"/>
      <c r="I174" s="58">
        <v>4</v>
      </c>
      <c r="J174" s="58"/>
      <c r="K174" s="58"/>
      <c r="L174" s="58"/>
    </row>
    <row r="175" ht="20.1" customHeight="1" outlineLevel="1" spans="1:12">
      <c r="A175" s="57">
        <v>605042</v>
      </c>
      <c r="B175" s="20" t="s">
        <v>1549</v>
      </c>
      <c r="C175" s="58">
        <v>1307.357379</v>
      </c>
      <c r="D175" s="58">
        <v>1098.478172</v>
      </c>
      <c r="E175" s="58">
        <v>177.865207</v>
      </c>
      <c r="F175" s="58">
        <v>1.014</v>
      </c>
      <c r="G175" s="58"/>
      <c r="H175" s="58"/>
      <c r="I175" s="58">
        <v>30</v>
      </c>
      <c r="J175" s="58"/>
      <c r="K175" s="58"/>
      <c r="L175" s="58"/>
    </row>
    <row r="176" ht="20.1" customHeight="1" outlineLevel="1" spans="1:12">
      <c r="A176" s="57">
        <v>605043</v>
      </c>
      <c r="B176" s="20" t="s">
        <v>1551</v>
      </c>
      <c r="C176" s="58">
        <v>2593.457343</v>
      </c>
      <c r="D176" s="58">
        <v>2145.235053</v>
      </c>
      <c r="E176" s="58">
        <v>428.22229</v>
      </c>
      <c r="F176" s="58"/>
      <c r="G176" s="58"/>
      <c r="H176" s="58"/>
      <c r="I176" s="58">
        <v>20</v>
      </c>
      <c r="J176" s="58"/>
      <c r="K176" s="58"/>
      <c r="L176" s="58"/>
    </row>
    <row r="177" ht="20.1" customHeight="1" outlineLevel="1" spans="1:12">
      <c r="A177" s="57">
        <v>605044</v>
      </c>
      <c r="B177" s="20" t="s">
        <v>1553</v>
      </c>
      <c r="C177" s="58">
        <v>3191.040027</v>
      </c>
      <c r="D177" s="58">
        <v>2845.713623</v>
      </c>
      <c r="E177" s="58">
        <v>318.298404</v>
      </c>
      <c r="F177" s="58">
        <v>2.028</v>
      </c>
      <c r="G177" s="58"/>
      <c r="H177" s="58"/>
      <c r="I177" s="58">
        <v>25</v>
      </c>
      <c r="J177" s="58"/>
      <c r="K177" s="58"/>
      <c r="L177" s="58"/>
    </row>
    <row r="178" ht="20.1" customHeight="1" outlineLevel="1" spans="1:12">
      <c r="A178" s="57">
        <v>605045</v>
      </c>
      <c r="B178" s="20" t="s">
        <v>1555</v>
      </c>
      <c r="C178" s="58">
        <v>351.540978</v>
      </c>
      <c r="D178" s="58">
        <v>259.849607</v>
      </c>
      <c r="E178" s="58">
        <v>86.691371</v>
      </c>
      <c r="F178" s="58"/>
      <c r="G178" s="58"/>
      <c r="H178" s="58"/>
      <c r="I178" s="58">
        <v>5</v>
      </c>
      <c r="J178" s="58"/>
      <c r="K178" s="58"/>
      <c r="L178" s="58"/>
    </row>
    <row r="179" ht="20.1" customHeight="1" outlineLevel="1" spans="1:12">
      <c r="A179" s="57">
        <v>605047</v>
      </c>
      <c r="B179" s="20" t="s">
        <v>1557</v>
      </c>
      <c r="C179" s="58">
        <v>116.7</v>
      </c>
      <c r="D179" s="58"/>
      <c r="E179" s="58">
        <v>96.7</v>
      </c>
      <c r="F179" s="58"/>
      <c r="G179" s="58"/>
      <c r="H179" s="58"/>
      <c r="I179" s="58">
        <v>20</v>
      </c>
      <c r="J179" s="58"/>
      <c r="K179" s="58"/>
      <c r="L179" s="58"/>
    </row>
    <row r="180" ht="20.1" customHeight="1" outlineLevel="1" spans="1:12">
      <c r="A180" s="57">
        <v>606001</v>
      </c>
      <c r="B180" s="20" t="s">
        <v>1559</v>
      </c>
      <c r="C180" s="58">
        <v>580.585983</v>
      </c>
      <c r="D180" s="58">
        <v>359.31739</v>
      </c>
      <c r="E180" s="58">
        <v>155.83027</v>
      </c>
      <c r="F180" s="58">
        <v>65.438323</v>
      </c>
      <c r="G180" s="58"/>
      <c r="H180" s="58"/>
      <c r="I180" s="58"/>
      <c r="J180" s="58"/>
      <c r="K180" s="58"/>
      <c r="L180" s="58"/>
    </row>
    <row r="181" ht="20.1" customHeight="1" outlineLevel="1" spans="1:12">
      <c r="A181" s="57">
        <v>607001</v>
      </c>
      <c r="B181" s="20" t="s">
        <v>1561</v>
      </c>
      <c r="C181" s="58">
        <v>350.507572</v>
      </c>
      <c r="D181" s="58">
        <v>187.759198</v>
      </c>
      <c r="E181" s="58">
        <v>113.658704</v>
      </c>
      <c r="F181" s="58">
        <v>46.11967</v>
      </c>
      <c r="G181" s="58"/>
      <c r="H181" s="58"/>
      <c r="I181" s="58">
        <v>2.97</v>
      </c>
      <c r="J181" s="58"/>
      <c r="K181" s="58"/>
      <c r="L181" s="58"/>
    </row>
    <row r="182" ht="20.1" customHeight="1" outlineLevel="1" spans="1:12">
      <c r="A182" s="57">
        <v>608001</v>
      </c>
      <c r="B182" s="20" t="s">
        <v>1563</v>
      </c>
      <c r="C182" s="58">
        <v>875.224562</v>
      </c>
      <c r="D182" s="58">
        <v>555.691635</v>
      </c>
      <c r="E182" s="58">
        <v>243.990444</v>
      </c>
      <c r="F182" s="58">
        <v>5.542483</v>
      </c>
      <c r="G182" s="58"/>
      <c r="H182" s="58"/>
      <c r="I182" s="58"/>
      <c r="J182" s="58"/>
      <c r="K182" s="58"/>
      <c r="L182" s="58">
        <v>70</v>
      </c>
    </row>
    <row r="183" ht="20.1" customHeight="1" outlineLevel="1" spans="1:12">
      <c r="A183" s="57">
        <v>609001</v>
      </c>
      <c r="B183" s="20" t="s">
        <v>1565</v>
      </c>
      <c r="C183" s="58">
        <v>578.087423</v>
      </c>
      <c r="D183" s="58">
        <v>374.726531</v>
      </c>
      <c r="E183" s="58">
        <v>187.563914</v>
      </c>
      <c r="F183" s="58">
        <v>15.796978</v>
      </c>
      <c r="G183" s="58"/>
      <c r="H183" s="58"/>
      <c r="I183" s="58"/>
      <c r="J183" s="58"/>
      <c r="K183" s="58"/>
      <c r="L183" s="58"/>
    </row>
    <row r="184" ht="20.1" customHeight="1" outlineLevel="1" spans="1:12">
      <c r="A184" s="57">
        <v>610001</v>
      </c>
      <c r="B184" s="20" t="s">
        <v>1567</v>
      </c>
      <c r="C184" s="58">
        <v>114.744088</v>
      </c>
      <c r="D184" s="58">
        <v>84.743146</v>
      </c>
      <c r="E184" s="58">
        <v>18.000942</v>
      </c>
      <c r="F184" s="58"/>
      <c r="G184" s="58"/>
      <c r="H184" s="58"/>
      <c r="I184" s="58"/>
      <c r="J184" s="58"/>
      <c r="K184" s="58"/>
      <c r="L184" s="58">
        <v>12</v>
      </c>
    </row>
    <row r="185" ht="20.1" customHeight="1" spans="1:12">
      <c r="A185" s="62">
        <v>11</v>
      </c>
      <c r="B185" s="16" t="s">
        <v>1569</v>
      </c>
      <c r="C185" s="60">
        <f>C186+C187+C188</f>
        <v>9086.412908</v>
      </c>
      <c r="D185" s="60">
        <f t="shared" ref="D185:L185" si="8">D186+D187+D188</f>
        <v>5593.306232</v>
      </c>
      <c r="E185" s="60">
        <f t="shared" si="8"/>
        <v>2968.311056</v>
      </c>
      <c r="F185" s="60">
        <f t="shared" si="8"/>
        <v>524.79562</v>
      </c>
      <c r="G185" s="60">
        <f t="shared" si="8"/>
        <v>0</v>
      </c>
      <c r="H185" s="60">
        <f t="shared" si="8"/>
        <v>0</v>
      </c>
      <c r="I185" s="60">
        <f t="shared" si="8"/>
        <v>0</v>
      </c>
      <c r="J185" s="60">
        <f t="shared" si="8"/>
        <v>0</v>
      </c>
      <c r="K185" s="60">
        <f t="shared" si="8"/>
        <v>0</v>
      </c>
      <c r="L185" s="60">
        <f t="shared" si="8"/>
        <v>0</v>
      </c>
    </row>
    <row r="186" ht="20.1" customHeight="1" outlineLevel="1" spans="1:12">
      <c r="A186" s="57">
        <v>801001</v>
      </c>
      <c r="B186" s="20" t="s">
        <v>1571</v>
      </c>
      <c r="C186" s="58">
        <v>414.522908</v>
      </c>
      <c r="D186" s="58">
        <v>226.066232</v>
      </c>
      <c r="E186" s="58">
        <v>168.661056</v>
      </c>
      <c r="F186" s="58">
        <v>19.79562</v>
      </c>
      <c r="G186" s="58"/>
      <c r="H186" s="58"/>
      <c r="I186" s="58"/>
      <c r="J186" s="58"/>
      <c r="K186" s="58"/>
      <c r="L186" s="58"/>
    </row>
    <row r="187" ht="20.1" customHeight="1" outlineLevel="1" spans="1:12">
      <c r="A187" s="57">
        <v>802001</v>
      </c>
      <c r="B187" s="20" t="s">
        <v>1573</v>
      </c>
      <c r="C187" s="58">
        <v>1671.89</v>
      </c>
      <c r="D187" s="58">
        <v>600.24</v>
      </c>
      <c r="E187" s="58">
        <v>1071.65</v>
      </c>
      <c r="F187" s="58"/>
      <c r="G187" s="58"/>
      <c r="H187" s="58"/>
      <c r="I187" s="58"/>
      <c r="J187" s="58"/>
      <c r="K187" s="58"/>
      <c r="L187" s="58"/>
    </row>
    <row r="188" ht="20.1" customHeight="1" outlineLevel="1" spans="1:12">
      <c r="A188" s="57">
        <v>899001</v>
      </c>
      <c r="B188" s="63" t="s">
        <v>1575</v>
      </c>
      <c r="C188" s="64">
        <v>7000</v>
      </c>
      <c r="D188" s="64">
        <v>4767</v>
      </c>
      <c r="E188" s="64">
        <v>1728</v>
      </c>
      <c r="F188" s="64">
        <v>505</v>
      </c>
      <c r="G188" s="64"/>
      <c r="H188" s="64"/>
      <c r="I188" s="64"/>
      <c r="J188" s="64"/>
      <c r="K188" s="64"/>
      <c r="L188" s="64"/>
    </row>
    <row r="189" ht="20.1" customHeight="1" spans="1:12">
      <c r="A189" s="62"/>
      <c r="B189" s="16" t="s">
        <v>1576</v>
      </c>
      <c r="C189" s="60">
        <f>SUM(C190,C196,C203,C209,C215,C223,C228,C235,C243,C249,C254,C260,C266,C272,C279,C284)</f>
        <v>133113.382687</v>
      </c>
      <c r="D189" s="60">
        <f t="shared" ref="D189:L189" si="9">SUM(D190,D196,D203,D209,D215,D223,D228,D235,D243,D249,D254,D260,D266,D272,D279,D284)</f>
        <v>24508.937774</v>
      </c>
      <c r="E189" s="60">
        <f t="shared" si="9"/>
        <v>26672.662392</v>
      </c>
      <c r="F189" s="60">
        <f t="shared" si="9"/>
        <v>3300.359521</v>
      </c>
      <c r="G189" s="60">
        <f t="shared" si="9"/>
        <v>0</v>
      </c>
      <c r="H189" s="60">
        <f t="shared" si="9"/>
        <v>1236.725</v>
      </c>
      <c r="I189" s="60">
        <f t="shared" si="9"/>
        <v>27298.212</v>
      </c>
      <c r="J189" s="60">
        <f t="shared" si="9"/>
        <v>28189.7</v>
      </c>
      <c r="K189" s="60">
        <f t="shared" si="9"/>
        <v>0</v>
      </c>
      <c r="L189" s="60">
        <f t="shared" si="9"/>
        <v>21906.786</v>
      </c>
    </row>
    <row r="190" ht="20.1" customHeight="1" outlineLevel="1" collapsed="1" spans="1:12">
      <c r="A190" s="57"/>
      <c r="B190" s="20" t="s">
        <v>1577</v>
      </c>
      <c r="C190" s="58">
        <f>SUM(C191:C195)</f>
        <v>2871.23843</v>
      </c>
      <c r="D190" s="58">
        <f t="shared" ref="D190:L190" si="10">SUM(D191:D195)</f>
        <v>779.129993</v>
      </c>
      <c r="E190" s="58">
        <f t="shared" si="10"/>
        <v>1976.591312</v>
      </c>
      <c r="F190" s="58">
        <f t="shared" si="10"/>
        <v>9.517125</v>
      </c>
      <c r="G190" s="58">
        <f t="shared" si="10"/>
        <v>0</v>
      </c>
      <c r="H190" s="58">
        <f t="shared" si="10"/>
        <v>100</v>
      </c>
      <c r="I190" s="58">
        <f t="shared" si="10"/>
        <v>6</v>
      </c>
      <c r="J190" s="58">
        <f t="shared" si="10"/>
        <v>0</v>
      </c>
      <c r="K190" s="58">
        <f t="shared" si="10"/>
        <v>0</v>
      </c>
      <c r="L190" s="58">
        <f t="shared" si="10"/>
        <v>0</v>
      </c>
    </row>
    <row r="191" ht="20.1" hidden="1" customHeight="1" outlineLevel="2" spans="1:12">
      <c r="A191" s="57">
        <v>806001</v>
      </c>
      <c r="B191" s="20" t="s">
        <v>1579</v>
      </c>
      <c r="C191" s="58">
        <v>2400.827963</v>
      </c>
      <c r="D191" s="58">
        <v>386.179152</v>
      </c>
      <c r="E191" s="58">
        <v>1909.648811</v>
      </c>
      <c r="F191" s="58"/>
      <c r="G191" s="58"/>
      <c r="H191" s="58">
        <v>100</v>
      </c>
      <c r="I191" s="58">
        <v>5</v>
      </c>
      <c r="J191" s="58"/>
      <c r="K191" s="58"/>
      <c r="L191" s="58"/>
    </row>
    <row r="192" ht="20.1" hidden="1" customHeight="1" outlineLevel="2" spans="1:12">
      <c r="A192" s="57">
        <v>806002</v>
      </c>
      <c r="B192" s="20" t="s">
        <v>1581</v>
      </c>
      <c r="C192" s="58">
        <v>247.508396</v>
      </c>
      <c r="D192" s="58">
        <v>194.681513</v>
      </c>
      <c r="E192" s="58">
        <v>43.309758</v>
      </c>
      <c r="F192" s="58">
        <v>9.517125</v>
      </c>
      <c r="G192" s="58"/>
      <c r="H192" s="58"/>
      <c r="I192" s="58"/>
      <c r="J192" s="58"/>
      <c r="K192" s="58"/>
      <c r="L192" s="58"/>
    </row>
    <row r="193" ht="20.1" hidden="1" customHeight="1" outlineLevel="2" spans="1:12">
      <c r="A193" s="57">
        <v>806003</v>
      </c>
      <c r="B193" s="20" t="s">
        <v>1583</v>
      </c>
      <c r="C193" s="58">
        <v>131.668258</v>
      </c>
      <c r="D193" s="58">
        <v>117.666731</v>
      </c>
      <c r="E193" s="58">
        <v>14.001527</v>
      </c>
      <c r="F193" s="58"/>
      <c r="G193" s="58"/>
      <c r="H193" s="58"/>
      <c r="I193" s="58"/>
      <c r="J193" s="58"/>
      <c r="K193" s="58"/>
      <c r="L193" s="58"/>
    </row>
    <row r="194" ht="20.1" hidden="1" customHeight="1" outlineLevel="2" spans="1:12">
      <c r="A194" s="57">
        <v>806004</v>
      </c>
      <c r="B194" s="20" t="s">
        <v>1585</v>
      </c>
      <c r="C194" s="58">
        <v>82.355018</v>
      </c>
      <c r="D194" s="58">
        <v>72.783536</v>
      </c>
      <c r="E194" s="58">
        <v>8.571482</v>
      </c>
      <c r="F194" s="58"/>
      <c r="G194" s="58"/>
      <c r="H194" s="58"/>
      <c r="I194" s="58">
        <v>1</v>
      </c>
      <c r="J194" s="58"/>
      <c r="K194" s="58"/>
      <c r="L194" s="58"/>
    </row>
    <row r="195" ht="20.1" hidden="1" customHeight="1" outlineLevel="2" spans="1:12">
      <c r="A195" s="57">
        <v>806005</v>
      </c>
      <c r="B195" s="20" t="s">
        <v>1587</v>
      </c>
      <c r="C195" s="58">
        <v>8.878795</v>
      </c>
      <c r="D195" s="58">
        <v>7.819061</v>
      </c>
      <c r="E195" s="58">
        <v>1.059734</v>
      </c>
      <c r="F195" s="58"/>
      <c r="G195" s="58"/>
      <c r="H195" s="58"/>
      <c r="I195" s="58"/>
      <c r="J195" s="58"/>
      <c r="K195" s="58"/>
      <c r="L195" s="58"/>
    </row>
    <row r="196" ht="20.1" customHeight="1" outlineLevel="1" collapsed="1" spans="1:12">
      <c r="A196" s="57"/>
      <c r="B196" s="20" t="s">
        <v>1588</v>
      </c>
      <c r="C196" s="58">
        <f>SUM(C197:C202)</f>
        <v>19155.529749</v>
      </c>
      <c r="D196" s="58">
        <f t="shared" ref="D196:L196" si="11">SUM(D197:D202)</f>
        <v>3397.430411</v>
      </c>
      <c r="E196" s="58">
        <f t="shared" si="11"/>
        <v>3033.561422</v>
      </c>
      <c r="F196" s="58">
        <f t="shared" si="11"/>
        <v>188.537916</v>
      </c>
      <c r="G196" s="58">
        <f t="shared" si="11"/>
        <v>0</v>
      </c>
      <c r="H196" s="58">
        <f t="shared" si="11"/>
        <v>0</v>
      </c>
      <c r="I196" s="58">
        <f t="shared" si="11"/>
        <v>8410</v>
      </c>
      <c r="J196" s="58">
        <f t="shared" si="11"/>
        <v>4000</v>
      </c>
      <c r="K196" s="58">
        <f t="shared" si="11"/>
        <v>0</v>
      </c>
      <c r="L196" s="58">
        <f t="shared" si="11"/>
        <v>126</v>
      </c>
    </row>
    <row r="197" ht="20.1" hidden="1" customHeight="1" outlineLevel="2" spans="1:12">
      <c r="A197" s="57">
        <v>807001</v>
      </c>
      <c r="B197" s="20" t="s">
        <v>1590</v>
      </c>
      <c r="C197" s="58">
        <v>17968.026941</v>
      </c>
      <c r="D197" s="58">
        <v>2582.733062</v>
      </c>
      <c r="E197" s="58">
        <v>2829.524631</v>
      </c>
      <c r="F197" s="58">
        <v>145.769248</v>
      </c>
      <c r="G197" s="58"/>
      <c r="H197" s="58"/>
      <c r="I197" s="58">
        <v>8410</v>
      </c>
      <c r="J197" s="58">
        <v>4000</v>
      </c>
      <c r="K197" s="58"/>
      <c r="L197" s="58"/>
    </row>
    <row r="198" ht="20.1" hidden="1" customHeight="1" outlineLevel="2" spans="1:12">
      <c r="A198" s="57">
        <v>807002</v>
      </c>
      <c r="B198" s="20" t="s">
        <v>1592</v>
      </c>
      <c r="C198" s="58">
        <v>504.547217</v>
      </c>
      <c r="D198" s="58">
        <v>263.056644</v>
      </c>
      <c r="E198" s="58">
        <v>104.919265</v>
      </c>
      <c r="F198" s="58">
        <v>36.571308</v>
      </c>
      <c r="G198" s="58"/>
      <c r="H198" s="58"/>
      <c r="I198" s="58"/>
      <c r="J198" s="58"/>
      <c r="K198" s="58"/>
      <c r="L198" s="58">
        <v>100</v>
      </c>
    </row>
    <row r="199" ht="20.1" hidden="1" customHeight="1" outlineLevel="2" spans="1:12">
      <c r="A199" s="57">
        <v>807004</v>
      </c>
      <c r="B199" s="20" t="s">
        <v>1594</v>
      </c>
      <c r="C199" s="58">
        <v>19.058056</v>
      </c>
      <c r="D199" s="58">
        <v>16.920576</v>
      </c>
      <c r="E199" s="58">
        <v>2.13748</v>
      </c>
      <c r="F199" s="58"/>
      <c r="G199" s="58"/>
      <c r="H199" s="58"/>
      <c r="I199" s="58"/>
      <c r="J199" s="58"/>
      <c r="K199" s="58"/>
      <c r="L199" s="58"/>
    </row>
    <row r="200" ht="20.1" hidden="1" customHeight="1" outlineLevel="2" spans="1:12">
      <c r="A200" s="57">
        <v>807005</v>
      </c>
      <c r="B200" s="20" t="s">
        <v>1596</v>
      </c>
      <c r="C200" s="58">
        <v>261.707959</v>
      </c>
      <c r="D200" s="58">
        <v>235.039633</v>
      </c>
      <c r="E200" s="58">
        <v>4.470966</v>
      </c>
      <c r="F200" s="58">
        <v>6.19736</v>
      </c>
      <c r="G200" s="58"/>
      <c r="H200" s="58"/>
      <c r="I200" s="58"/>
      <c r="J200" s="58"/>
      <c r="K200" s="58"/>
      <c r="L200" s="58">
        <v>16</v>
      </c>
    </row>
    <row r="201" ht="20.1" hidden="1" customHeight="1" outlineLevel="2" spans="1:12">
      <c r="A201" s="57">
        <v>807006</v>
      </c>
      <c r="B201" s="20" t="s">
        <v>1598</v>
      </c>
      <c r="C201" s="58">
        <v>351.438392</v>
      </c>
      <c r="D201" s="58">
        <v>254.316032</v>
      </c>
      <c r="E201" s="58">
        <v>87.12236</v>
      </c>
      <c r="F201" s="58"/>
      <c r="G201" s="58"/>
      <c r="H201" s="58"/>
      <c r="I201" s="58"/>
      <c r="J201" s="58"/>
      <c r="K201" s="58"/>
      <c r="L201" s="58">
        <v>10</v>
      </c>
    </row>
    <row r="202" ht="20.1" hidden="1" customHeight="1" outlineLevel="2" spans="1:12">
      <c r="A202" s="57">
        <v>807007</v>
      </c>
      <c r="B202" s="20" t="s">
        <v>1600</v>
      </c>
      <c r="C202" s="58">
        <v>50.751184</v>
      </c>
      <c r="D202" s="58">
        <v>45.364464</v>
      </c>
      <c r="E202" s="58">
        <v>5.38672</v>
      </c>
      <c r="F202" s="58"/>
      <c r="G202" s="58"/>
      <c r="H202" s="58"/>
      <c r="I202" s="58"/>
      <c r="J202" s="58"/>
      <c r="K202" s="58"/>
      <c r="L202" s="58"/>
    </row>
    <row r="203" ht="20.1" customHeight="1" outlineLevel="1" collapsed="1" spans="1:12">
      <c r="A203" s="57"/>
      <c r="B203" s="20" t="s">
        <v>1601</v>
      </c>
      <c r="C203" s="58">
        <f>SUM(C204:C208)</f>
        <v>9376.753732</v>
      </c>
      <c r="D203" s="58">
        <f t="shared" ref="D203:L203" si="12">SUM(D204:D208)</f>
        <v>1055.635372</v>
      </c>
      <c r="E203" s="58">
        <f t="shared" si="12"/>
        <v>1154.517744</v>
      </c>
      <c r="F203" s="58">
        <f t="shared" si="12"/>
        <v>118.141616</v>
      </c>
      <c r="G203" s="58">
        <f t="shared" si="12"/>
        <v>0</v>
      </c>
      <c r="H203" s="58">
        <f t="shared" si="12"/>
        <v>0</v>
      </c>
      <c r="I203" s="58">
        <f t="shared" si="12"/>
        <v>6295.053</v>
      </c>
      <c r="J203" s="58">
        <f t="shared" si="12"/>
        <v>0</v>
      </c>
      <c r="K203" s="58">
        <f t="shared" si="12"/>
        <v>0</v>
      </c>
      <c r="L203" s="58">
        <f t="shared" si="12"/>
        <v>753.406</v>
      </c>
    </row>
    <row r="204" ht="20.1" hidden="1" customHeight="1" outlineLevel="2" spans="1:12">
      <c r="A204" s="57">
        <v>808001</v>
      </c>
      <c r="B204" s="20" t="s">
        <v>1603</v>
      </c>
      <c r="C204" s="58">
        <v>9026.787437</v>
      </c>
      <c r="D204" s="58">
        <v>803.69806</v>
      </c>
      <c r="E204" s="58">
        <v>1084.574446</v>
      </c>
      <c r="F204" s="58">
        <v>90.055931</v>
      </c>
      <c r="G204" s="58"/>
      <c r="H204" s="58"/>
      <c r="I204" s="58">
        <v>6295.053</v>
      </c>
      <c r="J204" s="58"/>
      <c r="K204" s="58"/>
      <c r="L204" s="58">
        <v>753.406</v>
      </c>
    </row>
    <row r="205" ht="20.1" hidden="1" customHeight="1" outlineLevel="2" spans="1:12">
      <c r="A205" s="57">
        <v>808002</v>
      </c>
      <c r="B205" s="20" t="s">
        <v>1605</v>
      </c>
      <c r="C205" s="58">
        <v>275.305773</v>
      </c>
      <c r="D205" s="58">
        <v>188.431201</v>
      </c>
      <c r="E205" s="58">
        <v>60.586122</v>
      </c>
      <c r="F205" s="58">
        <v>26.28845</v>
      </c>
      <c r="G205" s="58"/>
      <c r="H205" s="58"/>
      <c r="I205" s="58"/>
      <c r="J205" s="58"/>
      <c r="K205" s="58"/>
      <c r="L205" s="58"/>
    </row>
    <row r="206" ht="20.1" hidden="1" customHeight="1" outlineLevel="2" spans="1:12">
      <c r="A206" s="57">
        <v>808004</v>
      </c>
      <c r="B206" s="20" t="s">
        <v>1607</v>
      </c>
      <c r="C206" s="58">
        <v>24.578714</v>
      </c>
      <c r="D206" s="58">
        <v>20.345743</v>
      </c>
      <c r="E206" s="58">
        <v>2.435736</v>
      </c>
      <c r="F206" s="58">
        <v>1.797235</v>
      </c>
      <c r="G206" s="58"/>
      <c r="H206" s="58"/>
      <c r="I206" s="58"/>
      <c r="J206" s="58"/>
      <c r="K206" s="58"/>
      <c r="L206" s="58"/>
    </row>
    <row r="207" ht="20.1" hidden="1" customHeight="1" outlineLevel="2" spans="1:12">
      <c r="A207" s="57">
        <v>808005</v>
      </c>
      <c r="B207" s="20" t="s">
        <v>1609</v>
      </c>
      <c r="C207" s="58">
        <v>30.897258</v>
      </c>
      <c r="D207" s="58">
        <v>26.11505</v>
      </c>
      <c r="E207" s="58">
        <v>4.782208</v>
      </c>
      <c r="F207" s="58"/>
      <c r="G207" s="58"/>
      <c r="H207" s="58"/>
      <c r="I207" s="58"/>
      <c r="J207" s="58"/>
      <c r="K207" s="58"/>
      <c r="L207" s="58"/>
    </row>
    <row r="208" ht="20.1" hidden="1" customHeight="1" outlineLevel="2" spans="1:12">
      <c r="A208" s="57">
        <v>808006</v>
      </c>
      <c r="B208" s="20" t="s">
        <v>1611</v>
      </c>
      <c r="C208" s="58">
        <v>19.18455</v>
      </c>
      <c r="D208" s="58">
        <v>17.045318</v>
      </c>
      <c r="E208" s="58">
        <v>2.139232</v>
      </c>
      <c r="F208" s="58"/>
      <c r="G208" s="58"/>
      <c r="H208" s="58"/>
      <c r="I208" s="58"/>
      <c r="J208" s="58"/>
      <c r="K208" s="58"/>
      <c r="L208" s="58"/>
    </row>
    <row r="209" ht="20.1" customHeight="1" outlineLevel="1" collapsed="1" spans="1:12">
      <c r="A209" s="57"/>
      <c r="B209" s="20" t="s">
        <v>1612</v>
      </c>
      <c r="C209" s="58">
        <f>SUM(C210:C214)</f>
        <v>3994.474009</v>
      </c>
      <c r="D209" s="58">
        <f t="shared" ref="D209:L209" si="13">SUM(D210:D214)</f>
        <v>821.407103</v>
      </c>
      <c r="E209" s="58">
        <f t="shared" si="13"/>
        <v>134.277122</v>
      </c>
      <c r="F209" s="58">
        <f t="shared" si="13"/>
        <v>114.667384</v>
      </c>
      <c r="G209" s="58">
        <f t="shared" si="13"/>
        <v>0</v>
      </c>
      <c r="H209" s="58">
        <f t="shared" si="13"/>
        <v>0</v>
      </c>
      <c r="I209" s="58">
        <f t="shared" si="13"/>
        <v>0.3024</v>
      </c>
      <c r="J209" s="58">
        <f t="shared" si="13"/>
        <v>0</v>
      </c>
      <c r="K209" s="58">
        <f t="shared" si="13"/>
        <v>0</v>
      </c>
      <c r="L209" s="58">
        <f t="shared" si="13"/>
        <v>2923.82</v>
      </c>
    </row>
    <row r="210" ht="20.1" hidden="1" customHeight="1" outlineLevel="2" spans="1:12">
      <c r="A210" s="57">
        <v>809001</v>
      </c>
      <c r="B210" s="20" t="s">
        <v>1614</v>
      </c>
      <c r="C210" s="58">
        <v>3534.125581</v>
      </c>
      <c r="D210" s="58">
        <v>584.544497</v>
      </c>
      <c r="E210" s="58">
        <v>104.864906</v>
      </c>
      <c r="F210" s="58">
        <v>96.396178</v>
      </c>
      <c r="G210" s="58"/>
      <c r="H210" s="58"/>
      <c r="I210" s="58"/>
      <c r="J210" s="58"/>
      <c r="K210" s="58"/>
      <c r="L210" s="58">
        <v>2748.32</v>
      </c>
    </row>
    <row r="211" ht="20.1" hidden="1" customHeight="1" outlineLevel="2" spans="1:12">
      <c r="A211" s="57">
        <v>809002</v>
      </c>
      <c r="B211" s="20" t="s">
        <v>1616</v>
      </c>
      <c r="C211" s="58">
        <v>356.510476</v>
      </c>
      <c r="D211" s="58">
        <v>194.815778</v>
      </c>
      <c r="E211" s="58">
        <v>23.423492</v>
      </c>
      <c r="F211" s="58">
        <v>18.271206</v>
      </c>
      <c r="G211" s="58"/>
      <c r="H211" s="58"/>
      <c r="I211" s="58"/>
      <c r="J211" s="58"/>
      <c r="K211" s="58"/>
      <c r="L211" s="58">
        <v>120</v>
      </c>
    </row>
    <row r="212" ht="20.1" hidden="1" customHeight="1" outlineLevel="2" spans="1:12">
      <c r="A212" s="57">
        <v>809003</v>
      </c>
      <c r="B212" s="20" t="s">
        <v>1618</v>
      </c>
      <c r="C212" s="58">
        <v>16.277859</v>
      </c>
      <c r="D212" s="58">
        <v>7.719523</v>
      </c>
      <c r="E212" s="58">
        <v>0.957536</v>
      </c>
      <c r="F212" s="58"/>
      <c r="G212" s="58"/>
      <c r="H212" s="58"/>
      <c r="I212" s="58">
        <v>0.1008</v>
      </c>
      <c r="J212" s="58"/>
      <c r="K212" s="58"/>
      <c r="L212" s="58">
        <v>7.5</v>
      </c>
    </row>
    <row r="213" ht="20.1" hidden="1" customHeight="1" outlineLevel="2" spans="1:12">
      <c r="A213" s="57">
        <v>809004</v>
      </c>
      <c r="B213" s="20" t="s">
        <v>1620</v>
      </c>
      <c r="C213" s="58">
        <v>58.705111</v>
      </c>
      <c r="D213" s="58">
        <v>17.598115</v>
      </c>
      <c r="E213" s="58">
        <v>2.905396</v>
      </c>
      <c r="F213" s="58"/>
      <c r="G213" s="58"/>
      <c r="H213" s="58"/>
      <c r="I213" s="58">
        <v>0.2016</v>
      </c>
      <c r="J213" s="58"/>
      <c r="K213" s="58"/>
      <c r="L213" s="58">
        <v>38</v>
      </c>
    </row>
    <row r="214" ht="20.1" hidden="1" customHeight="1" outlineLevel="2" spans="1:12">
      <c r="A214" s="57">
        <v>809005</v>
      </c>
      <c r="B214" s="20" t="s">
        <v>1622</v>
      </c>
      <c r="C214" s="58">
        <v>28.854982</v>
      </c>
      <c r="D214" s="58">
        <v>16.72919</v>
      </c>
      <c r="E214" s="58">
        <v>2.125792</v>
      </c>
      <c r="F214" s="58"/>
      <c r="G214" s="58"/>
      <c r="H214" s="58"/>
      <c r="I214" s="58"/>
      <c r="J214" s="58"/>
      <c r="K214" s="58"/>
      <c r="L214" s="58">
        <v>10</v>
      </c>
    </row>
    <row r="215" ht="20.1" customHeight="1" outlineLevel="1" collapsed="1" spans="1:12">
      <c r="A215" s="57"/>
      <c r="B215" s="20" t="s">
        <v>1623</v>
      </c>
      <c r="C215" s="58">
        <f>SUM(C216:C222)</f>
        <v>12934.297175</v>
      </c>
      <c r="D215" s="58">
        <f t="shared" ref="D215:L215" si="14">SUM(D216:D222)</f>
        <v>2898.47385</v>
      </c>
      <c r="E215" s="58">
        <f t="shared" si="14"/>
        <v>736.353679</v>
      </c>
      <c r="F215" s="58">
        <f t="shared" si="14"/>
        <v>156.639646</v>
      </c>
      <c r="G215" s="58">
        <f t="shared" si="14"/>
        <v>0</v>
      </c>
      <c r="H215" s="58">
        <f t="shared" si="14"/>
        <v>0</v>
      </c>
      <c r="I215" s="58">
        <f t="shared" si="14"/>
        <v>2520</v>
      </c>
      <c r="J215" s="58">
        <f t="shared" si="14"/>
        <v>1000</v>
      </c>
      <c r="K215" s="58">
        <f t="shared" si="14"/>
        <v>0</v>
      </c>
      <c r="L215" s="58">
        <f t="shared" si="14"/>
        <v>5622.83</v>
      </c>
    </row>
    <row r="216" ht="20.1" hidden="1" customHeight="1" outlineLevel="2" spans="1:12">
      <c r="A216" s="57">
        <v>810001</v>
      </c>
      <c r="B216" s="20" t="s">
        <v>1625</v>
      </c>
      <c r="C216" s="58">
        <v>12377.40321</v>
      </c>
      <c r="D216" s="58">
        <v>2480.149332</v>
      </c>
      <c r="E216" s="58">
        <v>688.339138</v>
      </c>
      <c r="F216" s="58">
        <v>140.28474</v>
      </c>
      <c r="G216" s="58"/>
      <c r="H216" s="58"/>
      <c r="I216" s="58">
        <v>2520</v>
      </c>
      <c r="J216" s="58">
        <v>1000</v>
      </c>
      <c r="K216" s="58"/>
      <c r="L216" s="58">
        <v>5548.63</v>
      </c>
    </row>
    <row r="217" ht="20.1" hidden="1" customHeight="1" outlineLevel="2" spans="1:12">
      <c r="A217" s="57">
        <v>810002</v>
      </c>
      <c r="B217" s="20" t="s">
        <v>1627</v>
      </c>
      <c r="C217" s="58">
        <v>348.826435</v>
      </c>
      <c r="D217" s="58">
        <v>234.475725</v>
      </c>
      <c r="E217" s="58">
        <v>26.467262</v>
      </c>
      <c r="F217" s="58">
        <v>13.683448</v>
      </c>
      <c r="G217" s="58"/>
      <c r="H217" s="58"/>
      <c r="I217" s="58"/>
      <c r="J217" s="58"/>
      <c r="K217" s="58"/>
      <c r="L217" s="58">
        <v>74.2</v>
      </c>
    </row>
    <row r="218" ht="20.1" hidden="1" customHeight="1" outlineLevel="2" spans="1:12">
      <c r="A218" s="57">
        <v>810003</v>
      </c>
      <c r="B218" s="20" t="s">
        <v>1629</v>
      </c>
      <c r="C218" s="58">
        <v>9.130138</v>
      </c>
      <c r="D218" s="58">
        <v>8.066923</v>
      </c>
      <c r="E218" s="58">
        <v>1.063215</v>
      </c>
      <c r="F218" s="58"/>
      <c r="G218" s="58"/>
      <c r="H218" s="58"/>
      <c r="I218" s="58"/>
      <c r="J218" s="58"/>
      <c r="K218" s="58"/>
      <c r="L218" s="58"/>
    </row>
    <row r="219" ht="20.1" hidden="1" customHeight="1" outlineLevel="2" spans="1:12">
      <c r="A219" s="57">
        <v>810004</v>
      </c>
      <c r="B219" s="20" t="s">
        <v>1631</v>
      </c>
      <c r="C219" s="58">
        <v>31.038474</v>
      </c>
      <c r="D219" s="58">
        <v>25.039736</v>
      </c>
      <c r="E219" s="58">
        <v>3.32728</v>
      </c>
      <c r="F219" s="58">
        <v>2.671458</v>
      </c>
      <c r="G219" s="58"/>
      <c r="H219" s="58"/>
      <c r="I219" s="58"/>
      <c r="J219" s="58"/>
      <c r="K219" s="58"/>
      <c r="L219" s="58"/>
    </row>
    <row r="220" ht="20.1" hidden="1" customHeight="1" outlineLevel="2" spans="1:12">
      <c r="A220" s="57">
        <v>810005</v>
      </c>
      <c r="B220" s="20" t="s">
        <v>1633</v>
      </c>
      <c r="C220" s="58">
        <v>51.688211</v>
      </c>
      <c r="D220" s="58">
        <v>46.287715</v>
      </c>
      <c r="E220" s="58">
        <v>5.400496</v>
      </c>
      <c r="F220" s="58"/>
      <c r="G220" s="58"/>
      <c r="H220" s="58"/>
      <c r="I220" s="58"/>
      <c r="J220" s="58"/>
      <c r="K220" s="58"/>
      <c r="L220" s="58"/>
    </row>
    <row r="221" ht="20.1" hidden="1" customHeight="1" outlineLevel="2" spans="1:12">
      <c r="A221" s="57">
        <v>810006</v>
      </c>
      <c r="B221" s="20" t="s">
        <v>1635</v>
      </c>
      <c r="C221" s="58">
        <v>96.832083</v>
      </c>
      <c r="D221" s="58">
        <v>87.217715</v>
      </c>
      <c r="E221" s="58">
        <v>9.614368</v>
      </c>
      <c r="F221" s="58"/>
      <c r="G221" s="58"/>
      <c r="H221" s="58"/>
      <c r="I221" s="58"/>
      <c r="J221" s="58"/>
      <c r="K221" s="58"/>
      <c r="L221" s="58"/>
    </row>
    <row r="222" ht="20.1" hidden="1" customHeight="1" outlineLevel="2" spans="1:12">
      <c r="A222" s="57">
        <v>810007</v>
      </c>
      <c r="B222" s="20" t="s">
        <v>1637</v>
      </c>
      <c r="C222" s="58">
        <v>19.378624</v>
      </c>
      <c r="D222" s="58">
        <v>17.236704</v>
      </c>
      <c r="E222" s="58">
        <v>2.14192</v>
      </c>
      <c r="F222" s="58"/>
      <c r="G222" s="58"/>
      <c r="H222" s="58"/>
      <c r="I222" s="58"/>
      <c r="J222" s="58"/>
      <c r="K222" s="58"/>
      <c r="L222" s="58"/>
    </row>
    <row r="223" ht="20.1" customHeight="1" outlineLevel="1" collapsed="1" spans="1:12">
      <c r="A223" s="57"/>
      <c r="B223" s="20" t="s">
        <v>1638</v>
      </c>
      <c r="C223" s="58">
        <f>SUM(C224:C227)</f>
        <v>2193.476484</v>
      </c>
      <c r="D223" s="58">
        <f t="shared" ref="D223:L223" si="15">SUM(D224:D227)</f>
        <v>834.260702</v>
      </c>
      <c r="E223" s="58">
        <f t="shared" si="15"/>
        <v>312.953846</v>
      </c>
      <c r="F223" s="58">
        <f t="shared" si="15"/>
        <v>84.031936</v>
      </c>
      <c r="G223" s="58">
        <f t="shared" si="15"/>
        <v>0</v>
      </c>
      <c r="H223" s="58">
        <f t="shared" si="15"/>
        <v>0</v>
      </c>
      <c r="I223" s="58">
        <f t="shared" si="15"/>
        <v>330</v>
      </c>
      <c r="J223" s="58">
        <f t="shared" si="15"/>
        <v>0</v>
      </c>
      <c r="K223" s="58">
        <f t="shared" si="15"/>
        <v>0</v>
      </c>
      <c r="L223" s="58">
        <f t="shared" si="15"/>
        <v>632.23</v>
      </c>
    </row>
    <row r="224" ht="20.1" hidden="1" customHeight="1" outlineLevel="2" spans="1:12">
      <c r="A224" s="57">
        <v>811001</v>
      </c>
      <c r="B224" s="20" t="s">
        <v>1640</v>
      </c>
      <c r="C224" s="58">
        <v>1941.855304</v>
      </c>
      <c r="D224" s="58">
        <v>636.862006</v>
      </c>
      <c r="E224" s="58">
        <v>272.796471</v>
      </c>
      <c r="F224" s="58">
        <v>80.966827</v>
      </c>
      <c r="G224" s="58"/>
      <c r="H224" s="58"/>
      <c r="I224" s="58">
        <v>330</v>
      </c>
      <c r="J224" s="58"/>
      <c r="K224" s="58"/>
      <c r="L224" s="58">
        <v>621.23</v>
      </c>
    </row>
    <row r="225" ht="20.1" hidden="1" customHeight="1" outlineLevel="2" spans="1:12">
      <c r="A225" s="57">
        <v>811002</v>
      </c>
      <c r="B225" s="20" t="s">
        <v>1642</v>
      </c>
      <c r="C225" s="58">
        <v>204.19658</v>
      </c>
      <c r="D225" s="58">
        <v>155.227733</v>
      </c>
      <c r="E225" s="58">
        <v>34.903738</v>
      </c>
      <c r="F225" s="58">
        <v>3.065109</v>
      </c>
      <c r="G225" s="58"/>
      <c r="H225" s="58"/>
      <c r="I225" s="58"/>
      <c r="J225" s="58"/>
      <c r="K225" s="58"/>
      <c r="L225" s="58">
        <v>11</v>
      </c>
    </row>
    <row r="226" ht="20.1" hidden="1" customHeight="1" outlineLevel="2" spans="1:12">
      <c r="A226" s="57">
        <v>811004</v>
      </c>
      <c r="B226" s="20" t="s">
        <v>1644</v>
      </c>
      <c r="C226" s="58">
        <v>28.948765</v>
      </c>
      <c r="D226" s="58">
        <v>25.824544</v>
      </c>
      <c r="E226" s="58">
        <v>3.124221</v>
      </c>
      <c r="F226" s="58"/>
      <c r="G226" s="58"/>
      <c r="H226" s="58"/>
      <c r="I226" s="58"/>
      <c r="J226" s="58"/>
      <c r="K226" s="58"/>
      <c r="L226" s="58"/>
    </row>
    <row r="227" ht="20.1" hidden="1" customHeight="1" outlineLevel="2" spans="1:12">
      <c r="A227" s="57">
        <v>811005</v>
      </c>
      <c r="B227" s="20" t="s">
        <v>1646</v>
      </c>
      <c r="C227" s="58">
        <v>18.475835</v>
      </c>
      <c r="D227" s="58">
        <v>16.346419</v>
      </c>
      <c r="E227" s="58">
        <v>2.129416</v>
      </c>
      <c r="F227" s="58"/>
      <c r="G227" s="58"/>
      <c r="H227" s="58"/>
      <c r="I227" s="58"/>
      <c r="J227" s="58"/>
      <c r="K227" s="58"/>
      <c r="L227" s="58"/>
    </row>
    <row r="228" ht="20.1" customHeight="1" outlineLevel="1" collapsed="1" spans="1:12">
      <c r="A228" s="57"/>
      <c r="B228" s="20" t="s">
        <v>1647</v>
      </c>
      <c r="C228" s="58">
        <f>SUM(C229:C234)</f>
        <v>10191.548341</v>
      </c>
      <c r="D228" s="58">
        <f t="shared" ref="D228:L228" si="16">SUM(D229:D234)</f>
        <v>1362.421033</v>
      </c>
      <c r="E228" s="58">
        <f t="shared" si="16"/>
        <v>1367.713344</v>
      </c>
      <c r="F228" s="58">
        <f t="shared" si="16"/>
        <v>147.413964</v>
      </c>
      <c r="G228" s="58">
        <f t="shared" si="16"/>
        <v>0</v>
      </c>
      <c r="H228" s="58">
        <f t="shared" si="16"/>
        <v>0</v>
      </c>
      <c r="I228" s="58">
        <f t="shared" si="16"/>
        <v>6308</v>
      </c>
      <c r="J228" s="58">
        <f t="shared" si="16"/>
        <v>0</v>
      </c>
      <c r="K228" s="58">
        <f t="shared" si="16"/>
        <v>0</v>
      </c>
      <c r="L228" s="58">
        <f t="shared" si="16"/>
        <v>1006</v>
      </c>
    </row>
    <row r="229" ht="20.1" hidden="1" customHeight="1" outlineLevel="2" spans="1:12">
      <c r="A229" s="57">
        <v>812001</v>
      </c>
      <c r="B229" s="20" t="s">
        <v>1649</v>
      </c>
      <c r="C229" s="58">
        <v>9718.183386</v>
      </c>
      <c r="D229" s="58">
        <v>1001.381679</v>
      </c>
      <c r="E229" s="58">
        <v>1273.417494</v>
      </c>
      <c r="F229" s="58">
        <v>129.384213</v>
      </c>
      <c r="G229" s="58"/>
      <c r="H229" s="58"/>
      <c r="I229" s="58">
        <v>6308</v>
      </c>
      <c r="J229" s="58"/>
      <c r="K229" s="58"/>
      <c r="L229" s="58">
        <v>1006</v>
      </c>
    </row>
    <row r="230" ht="20.1" hidden="1" customHeight="1" outlineLevel="2" spans="1:12">
      <c r="A230" s="57">
        <v>812002</v>
      </c>
      <c r="B230" s="20" t="s">
        <v>1651</v>
      </c>
      <c r="C230" s="58">
        <v>226.357293</v>
      </c>
      <c r="D230" s="58">
        <v>165.81801</v>
      </c>
      <c r="E230" s="58">
        <v>46.92513</v>
      </c>
      <c r="F230" s="58">
        <v>13.614153</v>
      </c>
      <c r="G230" s="58"/>
      <c r="H230" s="58"/>
      <c r="I230" s="58"/>
      <c r="J230" s="58"/>
      <c r="K230" s="58"/>
      <c r="L230" s="58"/>
    </row>
    <row r="231" ht="20.1" hidden="1" customHeight="1" outlineLevel="2" spans="1:12">
      <c r="A231" s="57">
        <v>812004</v>
      </c>
      <c r="B231" s="20" t="s">
        <v>1653</v>
      </c>
      <c r="C231" s="58">
        <v>38.909734</v>
      </c>
      <c r="D231" s="58">
        <v>34.623782</v>
      </c>
      <c r="E231" s="58">
        <v>4.285952</v>
      </c>
      <c r="F231" s="58"/>
      <c r="G231" s="58"/>
      <c r="H231" s="58"/>
      <c r="I231" s="58"/>
      <c r="J231" s="58"/>
      <c r="K231" s="58"/>
      <c r="L231" s="58"/>
    </row>
    <row r="232" ht="20.1" hidden="1" customHeight="1" outlineLevel="2" spans="1:12">
      <c r="A232" s="57">
        <v>812005</v>
      </c>
      <c r="B232" s="20" t="s">
        <v>1655</v>
      </c>
      <c r="C232" s="58">
        <v>40.543202</v>
      </c>
      <c r="D232" s="58">
        <v>36.110858</v>
      </c>
      <c r="E232" s="58">
        <v>4.432344</v>
      </c>
      <c r="F232" s="58"/>
      <c r="G232" s="58"/>
      <c r="H232" s="58"/>
      <c r="I232" s="58"/>
      <c r="J232" s="58"/>
      <c r="K232" s="58"/>
      <c r="L232" s="58"/>
    </row>
    <row r="233" ht="20.1" hidden="1" customHeight="1" outlineLevel="2" spans="1:12">
      <c r="A233" s="57">
        <v>812006</v>
      </c>
      <c r="B233" s="20" t="s">
        <v>1657</v>
      </c>
      <c r="C233" s="58">
        <v>148.522662</v>
      </c>
      <c r="D233" s="58">
        <v>107.59176</v>
      </c>
      <c r="E233" s="58">
        <v>36.515304</v>
      </c>
      <c r="F233" s="58">
        <v>4.415598</v>
      </c>
      <c r="G233" s="58"/>
      <c r="H233" s="58"/>
      <c r="I233" s="58"/>
      <c r="J233" s="58"/>
      <c r="K233" s="58"/>
      <c r="L233" s="58"/>
    </row>
    <row r="234" ht="20.1" hidden="1" customHeight="1" outlineLevel="2" spans="1:12">
      <c r="A234" s="57">
        <v>812007</v>
      </c>
      <c r="B234" s="20" t="s">
        <v>1659</v>
      </c>
      <c r="C234" s="58">
        <v>19.032064</v>
      </c>
      <c r="D234" s="58">
        <v>16.894944</v>
      </c>
      <c r="E234" s="58">
        <v>2.13712</v>
      </c>
      <c r="F234" s="58"/>
      <c r="G234" s="58"/>
      <c r="H234" s="58"/>
      <c r="I234" s="58"/>
      <c r="J234" s="58"/>
      <c r="K234" s="58"/>
      <c r="L234" s="58"/>
    </row>
    <row r="235" ht="20.1" customHeight="1" outlineLevel="1" collapsed="1" spans="1:12">
      <c r="A235" s="57"/>
      <c r="B235" s="20" t="s">
        <v>1660</v>
      </c>
      <c r="C235" s="58">
        <f>SUM(C236:C242)</f>
        <v>3593.339662</v>
      </c>
      <c r="D235" s="58">
        <f t="shared" ref="D235:L235" si="17">SUM(D236:D242)</f>
        <v>1173.006671</v>
      </c>
      <c r="E235" s="58">
        <f t="shared" si="17"/>
        <v>231.582462</v>
      </c>
      <c r="F235" s="58">
        <f t="shared" si="17"/>
        <v>211.130529</v>
      </c>
      <c r="G235" s="58">
        <f t="shared" si="17"/>
        <v>0</v>
      </c>
      <c r="H235" s="58">
        <f t="shared" si="17"/>
        <v>0</v>
      </c>
      <c r="I235" s="58">
        <f t="shared" si="17"/>
        <v>0</v>
      </c>
      <c r="J235" s="58">
        <f t="shared" si="17"/>
        <v>0</v>
      </c>
      <c r="K235" s="58">
        <f t="shared" si="17"/>
        <v>0</v>
      </c>
      <c r="L235" s="58">
        <f t="shared" si="17"/>
        <v>1977.62</v>
      </c>
    </row>
    <row r="236" ht="20.1" hidden="1" customHeight="1" outlineLevel="2" spans="1:12">
      <c r="A236" s="57">
        <v>813001</v>
      </c>
      <c r="B236" s="20" t="s">
        <v>1662</v>
      </c>
      <c r="C236" s="58">
        <v>3139.423709</v>
      </c>
      <c r="D236" s="58">
        <v>817.500278</v>
      </c>
      <c r="E236" s="58">
        <v>182.498176</v>
      </c>
      <c r="F236" s="58">
        <v>194.805255</v>
      </c>
      <c r="G236" s="58"/>
      <c r="H236" s="58"/>
      <c r="I236" s="58"/>
      <c r="J236" s="58"/>
      <c r="K236" s="58"/>
      <c r="L236" s="58">
        <v>1944.62</v>
      </c>
    </row>
    <row r="237" ht="20.1" hidden="1" customHeight="1" outlineLevel="2" spans="1:12">
      <c r="A237" s="57">
        <v>813002</v>
      </c>
      <c r="B237" s="20" t="s">
        <v>1664</v>
      </c>
      <c r="C237" s="58">
        <v>279.285735</v>
      </c>
      <c r="D237" s="58">
        <v>202.700946</v>
      </c>
      <c r="E237" s="58">
        <v>31.350454</v>
      </c>
      <c r="F237" s="58">
        <v>12.234335</v>
      </c>
      <c r="G237" s="58"/>
      <c r="H237" s="58"/>
      <c r="I237" s="58"/>
      <c r="J237" s="58"/>
      <c r="K237" s="58"/>
      <c r="L237" s="58">
        <v>33</v>
      </c>
    </row>
    <row r="238" ht="20.1" hidden="1" customHeight="1" outlineLevel="2" spans="1:12">
      <c r="A238" s="57">
        <v>813003</v>
      </c>
      <c r="B238" s="20" t="s">
        <v>1666</v>
      </c>
      <c r="C238" s="58">
        <v>64.002896</v>
      </c>
      <c r="D238" s="58">
        <v>54.024653</v>
      </c>
      <c r="E238" s="58">
        <v>5.887304</v>
      </c>
      <c r="F238" s="58">
        <v>4.090939</v>
      </c>
      <c r="G238" s="58"/>
      <c r="H238" s="58"/>
      <c r="I238" s="58"/>
      <c r="J238" s="58"/>
      <c r="K238" s="58"/>
      <c r="L238" s="58"/>
    </row>
    <row r="239" ht="20.1" hidden="1" customHeight="1" outlineLevel="2" spans="1:12">
      <c r="A239" s="57">
        <v>813004</v>
      </c>
      <c r="B239" s="20" t="s">
        <v>1668</v>
      </c>
      <c r="C239" s="58">
        <v>9.769021</v>
      </c>
      <c r="D239" s="58">
        <v>8.696957</v>
      </c>
      <c r="E239" s="58">
        <v>1.072064</v>
      </c>
      <c r="F239" s="58"/>
      <c r="G239" s="58"/>
      <c r="H239" s="58"/>
      <c r="I239" s="58"/>
      <c r="J239" s="58"/>
      <c r="K239" s="58"/>
      <c r="L239" s="58"/>
    </row>
    <row r="240" ht="20.1" hidden="1" customHeight="1" outlineLevel="2" spans="1:12">
      <c r="A240" s="57">
        <v>813005</v>
      </c>
      <c r="B240" s="20" t="s">
        <v>1670</v>
      </c>
      <c r="C240" s="58">
        <v>21.38177</v>
      </c>
      <c r="D240" s="58">
        <v>18.265402</v>
      </c>
      <c r="E240" s="58">
        <v>3.116368</v>
      </c>
      <c r="F240" s="58"/>
      <c r="G240" s="58"/>
      <c r="H240" s="58"/>
      <c r="I240" s="58"/>
      <c r="J240" s="58"/>
      <c r="K240" s="58"/>
      <c r="L240" s="58"/>
    </row>
    <row r="241" ht="20.1" hidden="1" customHeight="1" outlineLevel="2" spans="1:12">
      <c r="A241" s="57">
        <v>813006</v>
      </c>
      <c r="B241" s="20" t="s">
        <v>1672</v>
      </c>
      <c r="C241" s="58">
        <v>20.056149</v>
      </c>
      <c r="D241" s="58">
        <v>17.904845</v>
      </c>
      <c r="E241" s="58">
        <v>2.151304</v>
      </c>
      <c r="F241" s="58"/>
      <c r="G241" s="58"/>
      <c r="H241" s="58"/>
      <c r="I241" s="58"/>
      <c r="J241" s="58"/>
      <c r="K241" s="58"/>
      <c r="L241" s="58"/>
    </row>
    <row r="242" ht="20.1" hidden="1" customHeight="1" outlineLevel="2" spans="1:12">
      <c r="A242" s="57">
        <v>813007</v>
      </c>
      <c r="B242" s="20" t="s">
        <v>1674</v>
      </c>
      <c r="C242" s="58">
        <v>59.420382</v>
      </c>
      <c r="D242" s="58">
        <v>53.91359</v>
      </c>
      <c r="E242" s="58">
        <v>5.506792</v>
      </c>
      <c r="F242" s="58"/>
      <c r="G242" s="58"/>
      <c r="H242" s="58"/>
      <c r="I242" s="58"/>
      <c r="J242" s="58"/>
      <c r="K242" s="58"/>
      <c r="L242" s="58"/>
    </row>
    <row r="243" ht="20.1" customHeight="1" outlineLevel="1" collapsed="1" spans="1:12">
      <c r="A243" s="57"/>
      <c r="B243" s="20" t="s">
        <v>1675</v>
      </c>
      <c r="C243" s="58">
        <f>SUM(C244:C248)</f>
        <v>2478.875183</v>
      </c>
      <c r="D243" s="58">
        <f t="shared" ref="D243:L243" si="18">SUM(D244:D248)</f>
        <v>795.141347</v>
      </c>
      <c r="E243" s="58">
        <f t="shared" si="18"/>
        <v>579.826522</v>
      </c>
      <c r="F243" s="58">
        <f t="shared" si="18"/>
        <v>758.839914</v>
      </c>
      <c r="G243" s="58">
        <f t="shared" si="18"/>
        <v>0</v>
      </c>
      <c r="H243" s="58">
        <f t="shared" si="18"/>
        <v>16.725</v>
      </c>
      <c r="I243" s="58">
        <f t="shared" si="18"/>
        <v>328.3424</v>
      </c>
      <c r="J243" s="58">
        <f t="shared" si="18"/>
        <v>0</v>
      </c>
      <c r="K243" s="58">
        <f t="shared" si="18"/>
        <v>0</v>
      </c>
      <c r="L243" s="58">
        <f t="shared" si="18"/>
        <v>0</v>
      </c>
    </row>
    <row r="244" ht="20.1" hidden="1" customHeight="1" outlineLevel="2" spans="1:12">
      <c r="A244" s="57">
        <v>814001</v>
      </c>
      <c r="B244" s="20" t="s">
        <v>1677</v>
      </c>
      <c r="C244" s="58">
        <v>2163.11691</v>
      </c>
      <c r="D244" s="58">
        <v>551.956586</v>
      </c>
      <c r="E244" s="58">
        <v>524.101598</v>
      </c>
      <c r="F244" s="58">
        <v>743.805726</v>
      </c>
      <c r="G244" s="58"/>
      <c r="H244" s="58">
        <v>16.725</v>
      </c>
      <c r="I244" s="58">
        <v>326.528</v>
      </c>
      <c r="J244" s="58"/>
      <c r="K244" s="58"/>
      <c r="L244" s="58"/>
    </row>
    <row r="245" ht="20.1" hidden="1" customHeight="1" outlineLevel="2" spans="1:12">
      <c r="A245" s="57">
        <v>814002</v>
      </c>
      <c r="B245" s="20" t="s">
        <v>1679</v>
      </c>
      <c r="C245" s="58">
        <v>260.407486</v>
      </c>
      <c r="D245" s="58">
        <v>201.25835</v>
      </c>
      <c r="E245" s="58">
        <v>42.804548</v>
      </c>
      <c r="F245" s="58">
        <v>15.034188</v>
      </c>
      <c r="G245" s="58"/>
      <c r="H245" s="58"/>
      <c r="I245" s="58">
        <v>1.3104</v>
      </c>
      <c r="J245" s="58"/>
      <c r="K245" s="58"/>
      <c r="L245" s="58"/>
    </row>
    <row r="246" ht="20.1" hidden="1" customHeight="1" outlineLevel="2" spans="1:12">
      <c r="A246" s="57">
        <v>814003</v>
      </c>
      <c r="B246" s="20" t="s">
        <v>1681</v>
      </c>
      <c r="C246" s="58">
        <v>9.247448</v>
      </c>
      <c r="D246" s="58">
        <v>8.182608</v>
      </c>
      <c r="E246" s="58">
        <v>0.96404</v>
      </c>
      <c r="F246" s="58"/>
      <c r="G246" s="58"/>
      <c r="H246" s="58"/>
      <c r="I246" s="58">
        <v>0.1008</v>
      </c>
      <c r="J246" s="58"/>
      <c r="K246" s="58"/>
      <c r="L246" s="58"/>
    </row>
    <row r="247" ht="20.1" hidden="1" customHeight="1" outlineLevel="2" spans="1:12">
      <c r="A247" s="57">
        <v>814004</v>
      </c>
      <c r="B247" s="20" t="s">
        <v>1683</v>
      </c>
      <c r="C247" s="58">
        <v>26.627678</v>
      </c>
      <c r="D247" s="58">
        <v>16.411406</v>
      </c>
      <c r="E247" s="58">
        <v>10.014672</v>
      </c>
      <c r="F247" s="58"/>
      <c r="G247" s="58"/>
      <c r="H247" s="58"/>
      <c r="I247" s="58">
        <v>0.2016</v>
      </c>
      <c r="J247" s="58"/>
      <c r="K247" s="58"/>
      <c r="L247" s="58"/>
    </row>
    <row r="248" ht="20.1" hidden="1" customHeight="1" outlineLevel="2" spans="1:12">
      <c r="A248" s="57">
        <v>814005</v>
      </c>
      <c r="B248" s="20" t="s">
        <v>1685</v>
      </c>
      <c r="C248" s="58">
        <v>19.475661</v>
      </c>
      <c r="D248" s="58">
        <v>17.332397</v>
      </c>
      <c r="E248" s="58">
        <v>1.941664</v>
      </c>
      <c r="F248" s="58"/>
      <c r="G248" s="58"/>
      <c r="H248" s="58"/>
      <c r="I248" s="58">
        <v>0.2016</v>
      </c>
      <c r="J248" s="58"/>
      <c r="K248" s="58"/>
      <c r="L248" s="58"/>
    </row>
    <row r="249" ht="20.1" customHeight="1" outlineLevel="1" collapsed="1" spans="1:12">
      <c r="A249" s="57"/>
      <c r="B249" s="20" t="s">
        <v>1686</v>
      </c>
      <c r="C249" s="58">
        <f>SUM(C250:C253)</f>
        <v>2892.699322</v>
      </c>
      <c r="D249" s="58">
        <f t="shared" ref="D249:L249" si="19">SUM(D250:D253)</f>
        <v>819.410835</v>
      </c>
      <c r="E249" s="58">
        <f t="shared" si="19"/>
        <v>307.013986</v>
      </c>
      <c r="F249" s="58">
        <f t="shared" si="19"/>
        <v>555.125301</v>
      </c>
      <c r="G249" s="58">
        <f t="shared" si="19"/>
        <v>0</v>
      </c>
      <c r="H249" s="58">
        <f t="shared" si="19"/>
        <v>0</v>
      </c>
      <c r="I249" s="58">
        <f t="shared" si="19"/>
        <v>4.9392</v>
      </c>
      <c r="J249" s="58">
        <f t="shared" si="19"/>
        <v>0</v>
      </c>
      <c r="K249" s="58">
        <f t="shared" si="19"/>
        <v>0</v>
      </c>
      <c r="L249" s="58">
        <f t="shared" si="19"/>
        <v>1206.21</v>
      </c>
    </row>
    <row r="250" ht="20.1" hidden="1" customHeight="1" outlineLevel="2" spans="1:12">
      <c r="A250" s="57">
        <v>815001</v>
      </c>
      <c r="B250" s="20" t="s">
        <v>1688</v>
      </c>
      <c r="C250" s="58">
        <v>2580.967768</v>
      </c>
      <c r="D250" s="58">
        <v>577.989444</v>
      </c>
      <c r="E250" s="58">
        <v>281.412254</v>
      </c>
      <c r="F250" s="58">
        <v>542.73047</v>
      </c>
      <c r="G250" s="58"/>
      <c r="H250" s="58"/>
      <c r="I250" s="58">
        <v>3.2256</v>
      </c>
      <c r="J250" s="58"/>
      <c r="K250" s="58"/>
      <c r="L250" s="58">
        <v>1175.61</v>
      </c>
    </row>
    <row r="251" ht="20.1" hidden="1" customHeight="1" outlineLevel="2" spans="1:12">
      <c r="A251" s="57">
        <v>815002</v>
      </c>
      <c r="B251" s="20" t="s">
        <v>1690</v>
      </c>
      <c r="C251" s="58">
        <v>263.753982</v>
      </c>
      <c r="D251" s="58">
        <v>205.705115</v>
      </c>
      <c r="E251" s="58">
        <v>20.743636</v>
      </c>
      <c r="F251" s="58">
        <v>12.394831</v>
      </c>
      <c r="G251" s="58"/>
      <c r="H251" s="58"/>
      <c r="I251" s="58">
        <v>1.3104</v>
      </c>
      <c r="J251" s="58"/>
      <c r="K251" s="58"/>
      <c r="L251" s="58">
        <v>23.6</v>
      </c>
    </row>
    <row r="252" ht="20.1" hidden="1" customHeight="1" outlineLevel="2" spans="1:12">
      <c r="A252" s="57">
        <v>815004</v>
      </c>
      <c r="B252" s="20" t="s">
        <v>1692</v>
      </c>
      <c r="C252" s="58">
        <v>28.69945</v>
      </c>
      <c r="D252" s="58">
        <v>18.578682</v>
      </c>
      <c r="E252" s="58">
        <v>2.919168</v>
      </c>
      <c r="F252" s="58"/>
      <c r="G252" s="58"/>
      <c r="H252" s="58"/>
      <c r="I252" s="58">
        <v>0.2016</v>
      </c>
      <c r="J252" s="58"/>
      <c r="K252" s="58"/>
      <c r="L252" s="58">
        <v>7</v>
      </c>
    </row>
    <row r="253" ht="20.1" hidden="1" customHeight="1" outlineLevel="2" spans="1:12">
      <c r="A253" s="57">
        <v>815005</v>
      </c>
      <c r="B253" s="20" t="s">
        <v>1694</v>
      </c>
      <c r="C253" s="58">
        <v>19.278122</v>
      </c>
      <c r="D253" s="58">
        <v>17.137594</v>
      </c>
      <c r="E253" s="58">
        <v>1.938928</v>
      </c>
      <c r="F253" s="58"/>
      <c r="G253" s="58"/>
      <c r="H253" s="58"/>
      <c r="I253" s="58">
        <v>0.2016</v>
      </c>
      <c r="J253" s="58"/>
      <c r="K253" s="58"/>
      <c r="L253" s="58"/>
    </row>
    <row r="254" ht="20.1" customHeight="1" outlineLevel="1" collapsed="1" spans="1:12">
      <c r="A254" s="57"/>
      <c r="B254" s="20" t="s">
        <v>1695</v>
      </c>
      <c r="C254" s="58">
        <f>SUM(C255:C259)</f>
        <v>8749.542802</v>
      </c>
      <c r="D254" s="58">
        <f t="shared" ref="D254:L254" si="20">SUM(D255:D259)</f>
        <v>1241.693206</v>
      </c>
      <c r="E254" s="58">
        <f t="shared" si="20"/>
        <v>2188.606118</v>
      </c>
      <c r="F254" s="58">
        <f t="shared" si="20"/>
        <v>304.103478</v>
      </c>
      <c r="G254" s="58">
        <f t="shared" si="20"/>
        <v>0</v>
      </c>
      <c r="H254" s="58">
        <f t="shared" si="20"/>
        <v>500</v>
      </c>
      <c r="I254" s="58">
        <f t="shared" si="20"/>
        <v>0</v>
      </c>
      <c r="J254" s="58">
        <f t="shared" si="20"/>
        <v>0</v>
      </c>
      <c r="K254" s="58">
        <f t="shared" si="20"/>
        <v>0</v>
      </c>
      <c r="L254" s="58">
        <f t="shared" si="20"/>
        <v>4515.14</v>
      </c>
    </row>
    <row r="255" ht="20.1" hidden="1" customHeight="1" outlineLevel="2" spans="1:12">
      <c r="A255" s="57">
        <v>816001</v>
      </c>
      <c r="B255" s="20" t="s">
        <v>1697</v>
      </c>
      <c r="C255" s="58">
        <v>6446.66941</v>
      </c>
      <c r="D255" s="58">
        <v>781.204592</v>
      </c>
      <c r="E255" s="58">
        <v>367.458968</v>
      </c>
      <c r="F255" s="58">
        <v>282.86585</v>
      </c>
      <c r="G255" s="58"/>
      <c r="H255" s="58">
        <v>500</v>
      </c>
      <c r="I255" s="58"/>
      <c r="J255" s="58"/>
      <c r="K255" s="58"/>
      <c r="L255" s="58">
        <v>4515.14</v>
      </c>
    </row>
    <row r="256" ht="20.1" hidden="1" customHeight="1" outlineLevel="2" spans="1:12">
      <c r="A256" s="57">
        <v>816002</v>
      </c>
      <c r="B256" s="20" t="s">
        <v>1699</v>
      </c>
      <c r="C256" s="58">
        <v>269.336209</v>
      </c>
      <c r="D256" s="58">
        <v>186.077729</v>
      </c>
      <c r="E256" s="58">
        <v>62.020852</v>
      </c>
      <c r="F256" s="58">
        <v>21.237628</v>
      </c>
      <c r="G256" s="58"/>
      <c r="H256" s="58"/>
      <c r="I256" s="58"/>
      <c r="J256" s="58"/>
      <c r="K256" s="58"/>
      <c r="L256" s="58"/>
    </row>
    <row r="257" ht="20.1" hidden="1" customHeight="1" outlineLevel="2" spans="1:12">
      <c r="A257" s="57">
        <v>816003</v>
      </c>
      <c r="B257" s="20" t="s">
        <v>1701</v>
      </c>
      <c r="C257" s="58">
        <v>193.416827</v>
      </c>
      <c r="D257" s="58">
        <v>173.688563</v>
      </c>
      <c r="E257" s="58">
        <v>19.728264</v>
      </c>
      <c r="F257" s="58"/>
      <c r="G257" s="58"/>
      <c r="H257" s="58"/>
      <c r="I257" s="58"/>
      <c r="J257" s="58"/>
      <c r="K257" s="58"/>
      <c r="L257" s="58"/>
    </row>
    <row r="258" ht="20.1" hidden="1" customHeight="1" outlineLevel="2" spans="1:12">
      <c r="A258" s="57">
        <v>816004</v>
      </c>
      <c r="B258" s="20" t="s">
        <v>1703</v>
      </c>
      <c r="C258" s="58">
        <v>1795.085507</v>
      </c>
      <c r="D258" s="58">
        <v>60.995019</v>
      </c>
      <c r="E258" s="58">
        <v>1734.090488</v>
      </c>
      <c r="F258" s="58"/>
      <c r="G258" s="58"/>
      <c r="H258" s="58"/>
      <c r="I258" s="58"/>
      <c r="J258" s="58"/>
      <c r="K258" s="58"/>
      <c r="L258" s="58"/>
    </row>
    <row r="259" ht="20.1" hidden="1" customHeight="1" outlineLevel="2" spans="1:12">
      <c r="A259" s="57">
        <v>816005</v>
      </c>
      <c r="B259" s="20" t="s">
        <v>1705</v>
      </c>
      <c r="C259" s="58">
        <v>45.034849</v>
      </c>
      <c r="D259" s="58">
        <v>39.727303</v>
      </c>
      <c r="E259" s="58">
        <v>5.307546</v>
      </c>
      <c r="F259" s="58"/>
      <c r="G259" s="58"/>
      <c r="H259" s="58"/>
      <c r="I259" s="58"/>
      <c r="J259" s="58"/>
      <c r="K259" s="58"/>
      <c r="L259" s="58"/>
    </row>
    <row r="260" ht="20.1" customHeight="1" outlineLevel="1" collapsed="1" spans="1:12">
      <c r="A260" s="57"/>
      <c r="B260" s="20" t="s">
        <v>1706</v>
      </c>
      <c r="C260" s="58">
        <f>SUM(C261:C265)</f>
        <v>4513.798139</v>
      </c>
      <c r="D260" s="58">
        <f t="shared" ref="D260:L260" si="21">SUM(D261:D265)</f>
        <v>1602.162296</v>
      </c>
      <c r="E260" s="58">
        <f t="shared" si="21"/>
        <v>400.585177</v>
      </c>
      <c r="F260" s="58">
        <f t="shared" si="21"/>
        <v>112.250666</v>
      </c>
      <c r="G260" s="58">
        <f t="shared" si="21"/>
        <v>0</v>
      </c>
      <c r="H260" s="58">
        <f t="shared" si="21"/>
        <v>20</v>
      </c>
      <c r="I260" s="58">
        <f t="shared" si="21"/>
        <v>600</v>
      </c>
      <c r="J260" s="58">
        <f t="shared" si="21"/>
        <v>0</v>
      </c>
      <c r="K260" s="58">
        <f t="shared" si="21"/>
        <v>0</v>
      </c>
      <c r="L260" s="58">
        <f t="shared" si="21"/>
        <v>1778.8</v>
      </c>
    </row>
    <row r="261" ht="20.1" hidden="1" customHeight="1" outlineLevel="2" spans="1:12">
      <c r="A261" s="57">
        <v>817001</v>
      </c>
      <c r="B261" s="20" t="s">
        <v>1708</v>
      </c>
      <c r="C261" s="58">
        <v>4170.222663</v>
      </c>
      <c r="D261" s="58">
        <v>1332.087007</v>
      </c>
      <c r="E261" s="58">
        <v>370.521863</v>
      </c>
      <c r="F261" s="58">
        <v>95.113793</v>
      </c>
      <c r="G261" s="58"/>
      <c r="H261" s="58">
        <v>20</v>
      </c>
      <c r="I261" s="58">
        <v>600</v>
      </c>
      <c r="J261" s="58"/>
      <c r="K261" s="58"/>
      <c r="L261" s="58">
        <v>1752.5</v>
      </c>
    </row>
    <row r="262" ht="20.1" hidden="1" customHeight="1" outlineLevel="2" spans="1:12">
      <c r="A262" s="57">
        <v>817002</v>
      </c>
      <c r="B262" s="20" t="s">
        <v>1710</v>
      </c>
      <c r="C262" s="58">
        <v>274.166177</v>
      </c>
      <c r="D262" s="58">
        <v>208.522518</v>
      </c>
      <c r="E262" s="58">
        <v>22.206786</v>
      </c>
      <c r="F262" s="58">
        <v>17.136873</v>
      </c>
      <c r="G262" s="58"/>
      <c r="H262" s="58"/>
      <c r="I262" s="58"/>
      <c r="J262" s="58"/>
      <c r="K262" s="58"/>
      <c r="L262" s="58">
        <v>26.3</v>
      </c>
    </row>
    <row r="263" ht="20.1" hidden="1" customHeight="1" outlineLevel="2" spans="1:12">
      <c r="A263" s="57">
        <v>817003</v>
      </c>
      <c r="B263" s="20" t="s">
        <v>1712</v>
      </c>
      <c r="C263" s="58">
        <v>8.978864</v>
      </c>
      <c r="D263" s="58">
        <v>7.917744</v>
      </c>
      <c r="E263" s="58">
        <v>1.06112</v>
      </c>
      <c r="F263" s="58"/>
      <c r="G263" s="58"/>
      <c r="H263" s="58"/>
      <c r="I263" s="58"/>
      <c r="J263" s="58"/>
      <c r="K263" s="58"/>
      <c r="L263" s="58"/>
    </row>
    <row r="264" ht="20.1" hidden="1" customHeight="1" outlineLevel="2" spans="1:12">
      <c r="A264" s="57">
        <v>817004</v>
      </c>
      <c r="B264" s="20" t="s">
        <v>1714</v>
      </c>
      <c r="C264" s="58">
        <v>41.59591</v>
      </c>
      <c r="D264" s="58">
        <v>36.934886</v>
      </c>
      <c r="E264" s="58">
        <v>4.661024</v>
      </c>
      <c r="F264" s="58"/>
      <c r="G264" s="58"/>
      <c r="H264" s="58"/>
      <c r="I264" s="58"/>
      <c r="J264" s="58"/>
      <c r="K264" s="58"/>
      <c r="L264" s="58"/>
    </row>
    <row r="265" ht="20.1" hidden="1" customHeight="1" outlineLevel="2" spans="1:12">
      <c r="A265" s="57">
        <v>817005</v>
      </c>
      <c r="B265" s="20" t="s">
        <v>1716</v>
      </c>
      <c r="C265" s="58">
        <v>18.834525</v>
      </c>
      <c r="D265" s="58">
        <v>16.700141</v>
      </c>
      <c r="E265" s="58">
        <v>2.134384</v>
      </c>
      <c r="F265" s="58"/>
      <c r="G265" s="58"/>
      <c r="H265" s="58"/>
      <c r="I265" s="58"/>
      <c r="J265" s="58"/>
      <c r="K265" s="58"/>
      <c r="L265" s="58"/>
    </row>
    <row r="266" ht="20.1" customHeight="1" outlineLevel="1" collapsed="1" spans="1:12">
      <c r="A266" s="57"/>
      <c r="B266" s="20" t="s">
        <v>1717</v>
      </c>
      <c r="C266" s="58">
        <f>SUM(C267:C271)</f>
        <v>5088.729944</v>
      </c>
      <c r="D266" s="58">
        <f t="shared" ref="D266:L266" si="22">SUM(D267:D271)</f>
        <v>3725.761417</v>
      </c>
      <c r="E266" s="58">
        <f t="shared" si="22"/>
        <v>1068.83812</v>
      </c>
      <c r="F266" s="58">
        <f t="shared" si="22"/>
        <v>194.130407</v>
      </c>
      <c r="G266" s="58">
        <f t="shared" si="22"/>
        <v>0</v>
      </c>
      <c r="H266" s="58">
        <f t="shared" si="22"/>
        <v>0</v>
      </c>
      <c r="I266" s="58">
        <f t="shared" si="22"/>
        <v>0</v>
      </c>
      <c r="J266" s="58">
        <f t="shared" si="22"/>
        <v>0</v>
      </c>
      <c r="K266" s="58">
        <f t="shared" si="22"/>
        <v>0</v>
      </c>
      <c r="L266" s="58">
        <f t="shared" si="22"/>
        <v>100</v>
      </c>
    </row>
    <row r="267" ht="20.1" hidden="1" customHeight="1" outlineLevel="2" spans="1:12">
      <c r="A267" s="57">
        <v>818001</v>
      </c>
      <c r="B267" s="20" t="s">
        <v>1719</v>
      </c>
      <c r="C267" s="58">
        <v>4375.449639</v>
      </c>
      <c r="D267" s="58">
        <v>3137.911918</v>
      </c>
      <c r="E267" s="58">
        <v>983.391642</v>
      </c>
      <c r="F267" s="58">
        <v>154.146079</v>
      </c>
      <c r="G267" s="58"/>
      <c r="H267" s="58"/>
      <c r="I267" s="58"/>
      <c r="J267" s="58"/>
      <c r="K267" s="58"/>
      <c r="L267" s="58">
        <v>100</v>
      </c>
    </row>
    <row r="268" ht="20.1" hidden="1" customHeight="1" outlineLevel="2" spans="1:12">
      <c r="A268" s="57">
        <v>818002</v>
      </c>
      <c r="B268" s="20" t="s">
        <v>1721</v>
      </c>
      <c r="C268" s="58">
        <v>311.207304</v>
      </c>
      <c r="D268" s="58">
        <v>228.534684</v>
      </c>
      <c r="E268" s="58">
        <v>42.688292</v>
      </c>
      <c r="F268" s="58">
        <v>39.984328</v>
      </c>
      <c r="G268" s="58"/>
      <c r="H268" s="58"/>
      <c r="I268" s="58"/>
      <c r="J268" s="58"/>
      <c r="K268" s="58"/>
      <c r="L268" s="58"/>
    </row>
    <row r="269" ht="20.1" hidden="1" customHeight="1" outlineLevel="2" spans="1:12">
      <c r="A269" s="57">
        <v>818003</v>
      </c>
      <c r="B269" s="20" t="s">
        <v>1723</v>
      </c>
      <c r="C269" s="58">
        <v>117.87915</v>
      </c>
      <c r="D269" s="58">
        <v>106.223178</v>
      </c>
      <c r="E269" s="58">
        <v>11.655972</v>
      </c>
      <c r="F269" s="58"/>
      <c r="G269" s="58"/>
      <c r="H269" s="58"/>
      <c r="I269" s="58"/>
      <c r="J269" s="58"/>
      <c r="K269" s="58"/>
      <c r="L269" s="58"/>
    </row>
    <row r="270" ht="20.1" hidden="1" customHeight="1" outlineLevel="2" spans="1:12">
      <c r="A270" s="57">
        <v>818004</v>
      </c>
      <c r="B270" s="20" t="s">
        <v>1725</v>
      </c>
      <c r="C270" s="58">
        <v>275.256574</v>
      </c>
      <c r="D270" s="58">
        <v>245.214904</v>
      </c>
      <c r="E270" s="58">
        <v>30.04167</v>
      </c>
      <c r="F270" s="58"/>
      <c r="G270" s="58"/>
      <c r="H270" s="58"/>
      <c r="I270" s="58"/>
      <c r="J270" s="58"/>
      <c r="K270" s="58"/>
      <c r="L270" s="58"/>
    </row>
    <row r="271" ht="20.1" hidden="1" customHeight="1" outlineLevel="2" spans="1:12">
      <c r="A271" s="57">
        <v>818005</v>
      </c>
      <c r="B271" s="20" t="s">
        <v>1727</v>
      </c>
      <c r="C271" s="58">
        <v>8.937277</v>
      </c>
      <c r="D271" s="58">
        <v>7.876733</v>
      </c>
      <c r="E271" s="58">
        <v>1.060544</v>
      </c>
      <c r="F271" s="58"/>
      <c r="G271" s="58"/>
      <c r="H271" s="58"/>
      <c r="I271" s="58"/>
      <c r="J271" s="58"/>
      <c r="K271" s="58"/>
      <c r="L271" s="58"/>
    </row>
    <row r="272" ht="20.1" customHeight="1" outlineLevel="1" collapsed="1" spans="1:12">
      <c r="A272" s="57"/>
      <c r="B272" s="20" t="s">
        <v>1728</v>
      </c>
      <c r="C272" s="58">
        <f>SUM(C273:C278)</f>
        <v>43355.858544</v>
      </c>
      <c r="D272" s="58">
        <f t="shared" ref="D272:L272" si="23">SUM(D273:D278)</f>
        <v>2658.524531</v>
      </c>
      <c r="E272" s="58">
        <f t="shared" si="23"/>
        <v>13018.951802</v>
      </c>
      <c r="F272" s="58">
        <f t="shared" si="23"/>
        <v>338.682211</v>
      </c>
      <c r="G272" s="58">
        <f t="shared" si="23"/>
        <v>0</v>
      </c>
      <c r="H272" s="58">
        <f t="shared" si="23"/>
        <v>600</v>
      </c>
      <c r="I272" s="58">
        <f t="shared" si="23"/>
        <v>2410</v>
      </c>
      <c r="J272" s="58">
        <f t="shared" si="23"/>
        <v>23189.7</v>
      </c>
      <c r="K272" s="58">
        <f t="shared" si="23"/>
        <v>0</v>
      </c>
      <c r="L272" s="58">
        <f t="shared" si="23"/>
        <v>1140</v>
      </c>
    </row>
    <row r="273" ht="20.1" hidden="1" customHeight="1" outlineLevel="2" spans="1:12">
      <c r="A273" s="57">
        <v>819001</v>
      </c>
      <c r="B273" s="20" t="s">
        <v>1730</v>
      </c>
      <c r="C273" s="58">
        <v>42788.928745</v>
      </c>
      <c r="D273" s="58">
        <v>2179.322314</v>
      </c>
      <c r="E273" s="58">
        <v>12943.119653</v>
      </c>
      <c r="F273" s="58">
        <v>326.786778</v>
      </c>
      <c r="G273" s="58"/>
      <c r="H273" s="58">
        <v>600</v>
      </c>
      <c r="I273" s="58">
        <v>2410</v>
      </c>
      <c r="J273" s="58">
        <v>23189.7</v>
      </c>
      <c r="K273" s="58"/>
      <c r="L273" s="58">
        <v>1140</v>
      </c>
    </row>
    <row r="274" ht="20.1" hidden="1" customHeight="1" outlineLevel="2" spans="1:12">
      <c r="A274" s="57">
        <v>819002</v>
      </c>
      <c r="B274" s="20" t="s">
        <v>1732</v>
      </c>
      <c r="C274" s="58">
        <v>244.623111</v>
      </c>
      <c r="D274" s="58">
        <v>194.146176</v>
      </c>
      <c r="E274" s="58">
        <v>38.581502</v>
      </c>
      <c r="F274" s="58">
        <v>11.895433</v>
      </c>
      <c r="G274" s="58"/>
      <c r="H274" s="58"/>
      <c r="I274" s="58"/>
      <c r="J274" s="58"/>
      <c r="K274" s="58"/>
      <c r="L274" s="58"/>
    </row>
    <row r="275" ht="20.1" hidden="1" customHeight="1" outlineLevel="2" spans="1:12">
      <c r="A275" s="57">
        <v>819003</v>
      </c>
      <c r="B275" s="20" t="s">
        <v>1734</v>
      </c>
      <c r="C275" s="58">
        <v>105.441138</v>
      </c>
      <c r="D275" s="58">
        <v>92.739626</v>
      </c>
      <c r="E275" s="58">
        <v>12.701512</v>
      </c>
      <c r="F275" s="58"/>
      <c r="G275" s="58"/>
      <c r="H275" s="58"/>
      <c r="I275" s="58"/>
      <c r="J275" s="58"/>
      <c r="K275" s="58"/>
      <c r="L275" s="58"/>
    </row>
    <row r="276" ht="20.1" hidden="1" customHeight="1" outlineLevel="2" spans="1:12">
      <c r="A276" s="57">
        <v>819004</v>
      </c>
      <c r="B276" s="20" t="s">
        <v>1736</v>
      </c>
      <c r="C276" s="58">
        <v>87.502924</v>
      </c>
      <c r="D276" s="58">
        <v>77.860141</v>
      </c>
      <c r="E276" s="58">
        <v>9.642783</v>
      </c>
      <c r="F276" s="58"/>
      <c r="G276" s="58"/>
      <c r="H276" s="58"/>
      <c r="I276" s="58"/>
      <c r="J276" s="58"/>
      <c r="K276" s="58"/>
      <c r="L276" s="58"/>
    </row>
    <row r="277" ht="20.1" hidden="1" customHeight="1" outlineLevel="2" spans="1:12">
      <c r="A277" s="57">
        <v>819007</v>
      </c>
      <c r="B277" s="20" t="s">
        <v>1738</v>
      </c>
      <c r="C277" s="58">
        <v>101.431476</v>
      </c>
      <c r="D277" s="58">
        <v>89.722259</v>
      </c>
      <c r="E277" s="58">
        <v>11.709217</v>
      </c>
      <c r="F277" s="58"/>
      <c r="G277" s="58"/>
      <c r="H277" s="58"/>
      <c r="I277" s="58"/>
      <c r="J277" s="58"/>
      <c r="K277" s="58"/>
      <c r="L277" s="58"/>
    </row>
    <row r="278" ht="20.1" hidden="1" customHeight="1" outlineLevel="2" spans="1:12">
      <c r="A278" s="57">
        <v>819008</v>
      </c>
      <c r="B278" s="20" t="s">
        <v>1740</v>
      </c>
      <c r="C278" s="58">
        <v>27.93115</v>
      </c>
      <c r="D278" s="58">
        <v>24.734015</v>
      </c>
      <c r="E278" s="58">
        <v>3.197135</v>
      </c>
      <c r="F278" s="58"/>
      <c r="G278" s="58"/>
      <c r="H278" s="58"/>
      <c r="I278" s="58"/>
      <c r="J278" s="58"/>
      <c r="K278" s="58"/>
      <c r="L278" s="58"/>
    </row>
    <row r="279" ht="20.1" customHeight="1" outlineLevel="1" collapsed="1" spans="1:12">
      <c r="A279" s="57"/>
      <c r="B279" s="20" t="s">
        <v>1741</v>
      </c>
      <c r="C279" s="58">
        <f>SUM(C280:C283)</f>
        <v>580.954235</v>
      </c>
      <c r="D279" s="58">
        <f t="shared" ref="D279:L279" si="24">SUM(D280:D283)</f>
        <v>501.966021</v>
      </c>
      <c r="E279" s="58">
        <f t="shared" si="24"/>
        <v>78.988214</v>
      </c>
      <c r="F279" s="58">
        <f t="shared" si="24"/>
        <v>0</v>
      </c>
      <c r="G279" s="58">
        <f t="shared" si="24"/>
        <v>0</v>
      </c>
      <c r="H279" s="58">
        <f t="shared" si="24"/>
        <v>0</v>
      </c>
      <c r="I279" s="58">
        <f t="shared" si="24"/>
        <v>0</v>
      </c>
      <c r="J279" s="58">
        <f t="shared" si="24"/>
        <v>0</v>
      </c>
      <c r="K279" s="58">
        <f t="shared" si="24"/>
        <v>0</v>
      </c>
      <c r="L279" s="58">
        <f t="shared" si="24"/>
        <v>0</v>
      </c>
    </row>
    <row r="280" ht="20.1" hidden="1" customHeight="1" outlineLevel="2" spans="1:12">
      <c r="A280" s="57">
        <v>819011</v>
      </c>
      <c r="B280" s="20" t="s">
        <v>1743</v>
      </c>
      <c r="C280" s="58">
        <v>260.262377</v>
      </c>
      <c r="D280" s="58">
        <v>218.502443</v>
      </c>
      <c r="E280" s="58">
        <v>41.759934</v>
      </c>
      <c r="F280" s="58"/>
      <c r="G280" s="58"/>
      <c r="H280" s="58"/>
      <c r="I280" s="58"/>
      <c r="J280" s="58"/>
      <c r="K280" s="58"/>
      <c r="L280" s="58"/>
    </row>
    <row r="281" ht="20.1" hidden="1" customHeight="1" outlineLevel="2" spans="1:12">
      <c r="A281" s="57">
        <v>819012</v>
      </c>
      <c r="B281" s="20" t="s">
        <v>1745</v>
      </c>
      <c r="C281" s="58">
        <v>83.840683</v>
      </c>
      <c r="D281" s="58">
        <v>73.311865</v>
      </c>
      <c r="E281" s="58">
        <v>10.528818</v>
      </c>
      <c r="F281" s="58"/>
      <c r="G281" s="58"/>
      <c r="H281" s="58"/>
      <c r="I281" s="58"/>
      <c r="J281" s="58"/>
      <c r="K281" s="58"/>
      <c r="L281" s="58"/>
    </row>
    <row r="282" ht="20.1" hidden="1" customHeight="1" outlineLevel="2" spans="1:12">
      <c r="A282" s="57">
        <v>819013</v>
      </c>
      <c r="B282" s="20" t="s">
        <v>1747</v>
      </c>
      <c r="C282" s="58">
        <v>208.87719</v>
      </c>
      <c r="D282" s="58">
        <v>185.375456</v>
      </c>
      <c r="E282" s="58">
        <v>23.501734</v>
      </c>
      <c r="F282" s="58"/>
      <c r="G282" s="58"/>
      <c r="H282" s="58"/>
      <c r="I282" s="58"/>
      <c r="J282" s="58"/>
      <c r="K282" s="58"/>
      <c r="L282" s="58"/>
    </row>
    <row r="283" ht="20.1" hidden="1" customHeight="1" outlineLevel="2" spans="1:12">
      <c r="A283" s="57">
        <v>819014</v>
      </c>
      <c r="B283" s="20" t="s">
        <v>1749</v>
      </c>
      <c r="C283" s="58">
        <v>27.973985</v>
      </c>
      <c r="D283" s="58">
        <v>24.776257</v>
      </c>
      <c r="E283" s="58">
        <v>3.197728</v>
      </c>
      <c r="F283" s="58"/>
      <c r="G283" s="58"/>
      <c r="H283" s="58"/>
      <c r="I283" s="58"/>
      <c r="J283" s="58"/>
      <c r="K283" s="58"/>
      <c r="L283" s="58"/>
    </row>
    <row r="284" ht="20.1" customHeight="1" outlineLevel="1" collapsed="1" spans="1:12">
      <c r="A284" s="57"/>
      <c r="B284" s="20" t="s">
        <v>3041</v>
      </c>
      <c r="C284" s="58">
        <f>SUM(C285:C289)</f>
        <v>1142.266936</v>
      </c>
      <c r="D284" s="58">
        <f t="shared" ref="D284:L284" si="25">SUM(D285:D289)</f>
        <v>842.512986</v>
      </c>
      <c r="E284" s="58">
        <f t="shared" si="25"/>
        <v>82.301522</v>
      </c>
      <c r="F284" s="58">
        <f t="shared" si="25"/>
        <v>7.147428</v>
      </c>
      <c r="G284" s="58">
        <f t="shared" si="25"/>
        <v>0</v>
      </c>
      <c r="H284" s="58">
        <f t="shared" si="25"/>
        <v>0</v>
      </c>
      <c r="I284" s="58">
        <f t="shared" si="25"/>
        <v>85.575</v>
      </c>
      <c r="J284" s="58">
        <f t="shared" si="25"/>
        <v>0</v>
      </c>
      <c r="K284" s="58">
        <f t="shared" si="25"/>
        <v>0</v>
      </c>
      <c r="L284" s="58">
        <f t="shared" si="25"/>
        <v>124.73</v>
      </c>
    </row>
    <row r="285" ht="20.1" hidden="1" customHeight="1" outlineLevel="2" spans="1:12">
      <c r="A285" s="57">
        <v>820001</v>
      </c>
      <c r="B285" s="20" t="s">
        <v>1752</v>
      </c>
      <c r="C285" s="58">
        <v>981.220963</v>
      </c>
      <c r="D285" s="58">
        <v>723.07602</v>
      </c>
      <c r="E285" s="58">
        <v>51.13193</v>
      </c>
      <c r="F285" s="58">
        <v>3.383013</v>
      </c>
      <c r="G285" s="58"/>
      <c r="H285" s="58"/>
      <c r="I285" s="58">
        <v>85.4</v>
      </c>
      <c r="J285" s="58"/>
      <c r="K285" s="58"/>
      <c r="L285" s="58">
        <v>118.23</v>
      </c>
    </row>
    <row r="286" ht="20.1" hidden="1" customHeight="1" outlineLevel="2" spans="1:12">
      <c r="A286" s="57">
        <v>820002</v>
      </c>
      <c r="B286" s="20" t="s">
        <v>1754</v>
      </c>
      <c r="C286" s="58">
        <v>131.338187</v>
      </c>
      <c r="D286" s="58">
        <v>93.424274</v>
      </c>
      <c r="E286" s="58">
        <v>27.649498</v>
      </c>
      <c r="F286" s="58">
        <v>3.764415</v>
      </c>
      <c r="G286" s="58"/>
      <c r="H286" s="58"/>
      <c r="I286" s="58"/>
      <c r="J286" s="58"/>
      <c r="K286" s="58"/>
      <c r="L286" s="58">
        <v>6.5</v>
      </c>
    </row>
    <row r="287" ht="20.1" hidden="1" customHeight="1" outlineLevel="2" spans="1:12">
      <c r="A287" s="57">
        <v>820003</v>
      </c>
      <c r="B287" s="20" t="s">
        <v>1756</v>
      </c>
      <c r="C287" s="58">
        <v>10.696516</v>
      </c>
      <c r="D287" s="58">
        <v>9.138254</v>
      </c>
      <c r="E287" s="58">
        <v>1.458262</v>
      </c>
      <c r="F287" s="58"/>
      <c r="G287" s="58"/>
      <c r="H287" s="58"/>
      <c r="I287" s="58">
        <v>0.1</v>
      </c>
      <c r="J287" s="58"/>
      <c r="K287" s="58"/>
      <c r="L287" s="58"/>
    </row>
    <row r="288" ht="20.1" hidden="1" customHeight="1" outlineLevel="2" spans="1:12">
      <c r="A288" s="57">
        <v>820004</v>
      </c>
      <c r="B288" s="20" t="s">
        <v>1758</v>
      </c>
      <c r="C288" s="58">
        <v>9.351416</v>
      </c>
      <c r="D288" s="58">
        <v>8.285136</v>
      </c>
      <c r="E288" s="58">
        <v>1.03628</v>
      </c>
      <c r="F288" s="58"/>
      <c r="G288" s="58"/>
      <c r="H288" s="58"/>
      <c r="I288" s="58">
        <v>0.03</v>
      </c>
      <c r="J288" s="58"/>
      <c r="K288" s="58"/>
      <c r="L288" s="58"/>
    </row>
    <row r="289" ht="20.1" hidden="1" customHeight="1" outlineLevel="2" spans="1:12">
      <c r="A289" s="57">
        <v>820005</v>
      </c>
      <c r="B289" s="20" t="s">
        <v>1760</v>
      </c>
      <c r="C289" s="58">
        <v>9.659854</v>
      </c>
      <c r="D289" s="58">
        <v>8.589302</v>
      </c>
      <c r="E289" s="58">
        <v>1.025552</v>
      </c>
      <c r="F289" s="58"/>
      <c r="G289" s="58"/>
      <c r="H289" s="58"/>
      <c r="I289" s="58">
        <v>0.045</v>
      </c>
      <c r="J289" s="58"/>
      <c r="K289" s="58"/>
      <c r="L289" s="58"/>
    </row>
    <row r="290" s="6" customFormat="1" ht="20.1" customHeight="1" spans="1:12">
      <c r="A290" s="59">
        <v>889</v>
      </c>
      <c r="B290" s="16" t="s">
        <v>1761</v>
      </c>
      <c r="C290" s="60">
        <f t="shared" ref="C290:L290" si="26">SUM(C291:C301)</f>
        <v>177086.0415</v>
      </c>
      <c r="D290" s="60">
        <f t="shared" si="26"/>
        <v>1980</v>
      </c>
      <c r="E290" s="60">
        <f t="shared" si="26"/>
        <v>8512.1515</v>
      </c>
      <c r="F290" s="60">
        <f t="shared" si="26"/>
        <v>3762.89</v>
      </c>
      <c r="G290" s="60">
        <f t="shared" si="26"/>
        <v>17321</v>
      </c>
      <c r="H290" s="60">
        <f t="shared" si="26"/>
        <v>0</v>
      </c>
      <c r="I290" s="60">
        <f t="shared" si="26"/>
        <v>6505</v>
      </c>
      <c r="J290" s="60">
        <f t="shared" si="26"/>
        <v>85638</v>
      </c>
      <c r="K290" s="60">
        <f t="shared" si="26"/>
        <v>12457</v>
      </c>
      <c r="L290" s="60">
        <f t="shared" si="26"/>
        <v>40910</v>
      </c>
    </row>
    <row r="291" ht="20.1" customHeight="1" outlineLevel="1" spans="1:12">
      <c r="A291" s="57">
        <v>889001</v>
      </c>
      <c r="B291" s="63" t="s">
        <v>1763</v>
      </c>
      <c r="C291" s="64">
        <v>50541</v>
      </c>
      <c r="D291" s="64"/>
      <c r="E291" s="64">
        <v>2000</v>
      </c>
      <c r="F291" s="64">
        <v>1500</v>
      </c>
      <c r="G291" s="64">
        <v>16031</v>
      </c>
      <c r="H291" s="64"/>
      <c r="I291" s="64"/>
      <c r="J291" s="64">
        <v>5500</v>
      </c>
      <c r="K291" s="64"/>
      <c r="L291" s="64">
        <v>25510</v>
      </c>
    </row>
    <row r="292" ht="20.1" customHeight="1" outlineLevel="1" spans="1:12">
      <c r="A292" s="57">
        <v>889002</v>
      </c>
      <c r="B292" s="63" t="s">
        <v>1765</v>
      </c>
      <c r="C292" s="64">
        <v>215</v>
      </c>
      <c r="D292" s="64">
        <v>180</v>
      </c>
      <c r="E292" s="64">
        <v>35</v>
      </c>
      <c r="F292" s="64"/>
      <c r="G292" s="64"/>
      <c r="H292" s="64"/>
      <c r="I292" s="64"/>
      <c r="J292" s="64"/>
      <c r="K292" s="64"/>
      <c r="L292" s="64"/>
    </row>
    <row r="293" ht="20.1" customHeight="1" outlineLevel="1" spans="1:12">
      <c r="A293" s="57">
        <v>889003</v>
      </c>
      <c r="B293" s="63" t="s">
        <v>1767</v>
      </c>
      <c r="C293" s="64">
        <v>20663</v>
      </c>
      <c r="D293" s="64"/>
      <c r="E293" s="64">
        <v>90</v>
      </c>
      <c r="F293" s="64"/>
      <c r="G293" s="64"/>
      <c r="H293" s="64"/>
      <c r="I293" s="64">
        <v>4705</v>
      </c>
      <c r="J293" s="64">
        <v>15868</v>
      </c>
      <c r="K293" s="64"/>
      <c r="L293" s="64"/>
    </row>
    <row r="294" ht="20.1" customHeight="1" outlineLevel="1" spans="1:12">
      <c r="A294" s="57">
        <v>889004</v>
      </c>
      <c r="B294" s="63" t="s">
        <v>1769</v>
      </c>
      <c r="C294" s="64">
        <v>1348</v>
      </c>
      <c r="D294" s="64"/>
      <c r="E294" s="64">
        <v>1348</v>
      </c>
      <c r="F294" s="64"/>
      <c r="G294" s="64"/>
      <c r="H294" s="64"/>
      <c r="I294" s="64"/>
      <c r="J294" s="64"/>
      <c r="K294" s="64"/>
      <c r="L294" s="64"/>
    </row>
    <row r="295" ht="20.1" customHeight="1" outlineLevel="1" spans="1:12">
      <c r="A295" s="57">
        <v>889005</v>
      </c>
      <c r="B295" s="63" t="s">
        <v>1771</v>
      </c>
      <c r="C295" s="64">
        <v>2210</v>
      </c>
      <c r="D295" s="64">
        <v>1800</v>
      </c>
      <c r="E295" s="64">
        <v>400</v>
      </c>
      <c r="F295" s="64">
        <v>10</v>
      </c>
      <c r="G295" s="64"/>
      <c r="H295" s="64"/>
      <c r="I295" s="64"/>
      <c r="J295" s="64"/>
      <c r="K295" s="64"/>
      <c r="L295" s="64"/>
    </row>
    <row r="296" ht="20.1" customHeight="1" outlineLevel="1" spans="1:12">
      <c r="A296" s="57">
        <v>889006</v>
      </c>
      <c r="B296" s="63" t="s">
        <v>1773</v>
      </c>
      <c r="C296" s="64">
        <v>17047.89</v>
      </c>
      <c r="D296" s="64"/>
      <c r="E296" s="64">
        <v>2458</v>
      </c>
      <c r="F296" s="64">
        <v>2132.89</v>
      </c>
      <c r="G296" s="64"/>
      <c r="H296" s="64"/>
      <c r="I296" s="64"/>
      <c r="J296" s="64"/>
      <c r="K296" s="64">
        <f>4283+8174</f>
        <v>12457</v>
      </c>
      <c r="L296" s="64"/>
    </row>
    <row r="297" ht="20.1" customHeight="1" outlineLevel="1" spans="1:12">
      <c r="A297" s="57">
        <v>889007</v>
      </c>
      <c r="B297" s="63" t="s">
        <v>1775</v>
      </c>
      <c r="C297" s="64">
        <v>15070</v>
      </c>
      <c r="D297" s="64"/>
      <c r="E297" s="64"/>
      <c r="F297" s="64">
        <v>70</v>
      </c>
      <c r="G297" s="64"/>
      <c r="H297" s="64"/>
      <c r="I297" s="64"/>
      <c r="J297" s="64"/>
      <c r="K297" s="64"/>
      <c r="L297" s="64">
        <v>15000</v>
      </c>
    </row>
    <row r="298" ht="20.1" customHeight="1" outlineLevel="1" spans="1:12">
      <c r="A298" s="57">
        <v>889008</v>
      </c>
      <c r="B298" s="63" t="s">
        <v>1777</v>
      </c>
      <c r="C298" s="64">
        <v>16572</v>
      </c>
      <c r="D298" s="64"/>
      <c r="E298" s="64">
        <v>612</v>
      </c>
      <c r="F298" s="64"/>
      <c r="G298" s="64">
        <v>1290</v>
      </c>
      <c r="H298" s="64"/>
      <c r="I298" s="64"/>
      <c r="J298" s="64">
        <v>14270</v>
      </c>
      <c r="K298" s="64"/>
      <c r="L298" s="64">
        <v>400</v>
      </c>
    </row>
    <row r="299" ht="20.1" customHeight="1" outlineLevel="1" spans="1:12">
      <c r="A299" s="57">
        <v>889009</v>
      </c>
      <c r="B299" s="63" t="s">
        <v>1779</v>
      </c>
      <c r="C299" s="64">
        <v>987</v>
      </c>
      <c r="D299" s="64"/>
      <c r="E299" s="64">
        <v>287</v>
      </c>
      <c r="F299" s="64"/>
      <c r="G299" s="64"/>
      <c r="H299" s="64"/>
      <c r="I299" s="64">
        <v>700</v>
      </c>
      <c r="J299" s="64"/>
      <c r="K299" s="64"/>
      <c r="L299" s="64"/>
    </row>
    <row r="300" ht="20.1" customHeight="1" outlineLevel="1" spans="1:12">
      <c r="A300" s="57">
        <v>889011</v>
      </c>
      <c r="B300" s="63" t="s">
        <v>1781</v>
      </c>
      <c r="C300" s="64">
        <f>SUM(D300:L300)</f>
        <v>50050</v>
      </c>
      <c r="D300" s="64"/>
      <c r="E300" s="64"/>
      <c r="F300" s="64">
        <v>50</v>
      </c>
      <c r="G300" s="64"/>
      <c r="H300" s="64"/>
      <c r="I300" s="64"/>
      <c r="J300" s="64">
        <v>50000</v>
      </c>
      <c r="K300" s="64"/>
      <c r="L300" s="64"/>
    </row>
    <row r="301" ht="20.1" customHeight="1" outlineLevel="1" spans="1:12">
      <c r="A301" s="57">
        <v>889013</v>
      </c>
      <c r="B301" s="63" t="s">
        <v>1783</v>
      </c>
      <c r="C301" s="64">
        <v>2382.1515</v>
      </c>
      <c r="D301" s="64"/>
      <c r="E301" s="64">
        <v>1282.1515</v>
      </c>
      <c r="F301" s="64"/>
      <c r="G301" s="64"/>
      <c r="H301" s="64"/>
      <c r="I301" s="64">
        <v>1100</v>
      </c>
      <c r="J301" s="64"/>
      <c r="K301" s="64"/>
      <c r="L301" s="64"/>
    </row>
    <row r="302" s="6" customFormat="1" ht="20.1" customHeight="1" collapsed="1" spans="1:12">
      <c r="A302" s="59"/>
      <c r="B302" s="16" t="s">
        <v>1784</v>
      </c>
      <c r="C302" s="60">
        <v>54725</v>
      </c>
      <c r="D302" s="60"/>
      <c r="E302" s="60">
        <v>54725</v>
      </c>
      <c r="F302" s="60"/>
      <c r="G302" s="60"/>
      <c r="H302" s="60"/>
      <c r="I302" s="60"/>
      <c r="J302" s="60"/>
      <c r="K302" s="60"/>
      <c r="L302" s="60"/>
    </row>
    <row r="303" s="6" customFormat="1" ht="20.1" customHeight="1" spans="1:12">
      <c r="A303" s="59"/>
      <c r="B303" s="16" t="s">
        <v>1785</v>
      </c>
      <c r="C303" s="60">
        <v>16379</v>
      </c>
      <c r="D303" s="60"/>
      <c r="E303" s="60">
        <v>16379</v>
      </c>
      <c r="F303" s="60"/>
      <c r="G303" s="60"/>
      <c r="H303" s="60"/>
      <c r="I303" s="60"/>
      <c r="J303" s="60"/>
      <c r="K303" s="60"/>
      <c r="L303" s="60"/>
    </row>
    <row r="304" s="6" customFormat="1" ht="20.1" customHeight="1" spans="1:12">
      <c r="A304" s="59"/>
      <c r="B304" s="16" t="s">
        <v>1786</v>
      </c>
      <c r="C304" s="60">
        <v>76113</v>
      </c>
      <c r="D304" s="60"/>
      <c r="E304" s="60">
        <v>76113</v>
      </c>
      <c r="F304" s="60"/>
      <c r="G304" s="60"/>
      <c r="H304" s="60"/>
      <c r="I304" s="60"/>
      <c r="J304" s="60"/>
      <c r="K304" s="60"/>
      <c r="L304" s="60"/>
    </row>
  </sheetData>
  <sheetProtection password="C70D" sheet="1" objects="1"/>
  <mergeCells count="1">
    <mergeCell ref="A2:L2"/>
  </mergeCells>
  <printOptions horizontalCentered="1"/>
  <pageMargins left="0.786805555555556" right="0.590277777777778" top="0.984027777777778" bottom="0.786805555555556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33"/>
  <sheetViews>
    <sheetView workbookViewId="0">
      <selection activeCell="A1" sqref="A1"/>
    </sheetView>
  </sheetViews>
  <sheetFormatPr defaultColWidth="9" defaultRowHeight="14.25" outlineLevelCol="5"/>
  <cols>
    <col min="1" max="1" width="24.25" customWidth="1"/>
    <col min="2" max="4" width="11.625" customWidth="1"/>
    <col min="5" max="5" width="13.625" customWidth="1"/>
    <col min="6" max="6" width="9.625" customWidth="1"/>
  </cols>
  <sheetData>
    <row r="1" s="1" customFormat="1" ht="20.1" customHeight="1" spans="1:1">
      <c r="A1" s="1" t="s">
        <v>1</v>
      </c>
    </row>
    <row r="2" s="2" customFormat="1" ht="45" customHeight="1" spans="1:6">
      <c r="A2" s="11" t="s">
        <v>2</v>
      </c>
      <c r="B2" s="11"/>
      <c r="C2" s="11"/>
      <c r="D2" s="11"/>
      <c r="E2" s="11"/>
      <c r="F2" s="11"/>
    </row>
    <row r="3" s="3" customFormat="1" ht="20.1" customHeight="1" spans="6:6">
      <c r="F3" s="24" t="s">
        <v>41</v>
      </c>
    </row>
    <row r="4" s="4" customFormat="1" ht="39.95" customHeight="1" spans="1:6">
      <c r="A4" s="13" t="s">
        <v>42</v>
      </c>
      <c r="B4" s="14" t="s">
        <v>43</v>
      </c>
      <c r="C4" s="14" t="s">
        <v>44</v>
      </c>
      <c r="D4" s="14" t="s">
        <v>45</v>
      </c>
      <c r="E4" s="14" t="s">
        <v>46</v>
      </c>
      <c r="F4" s="14" t="s">
        <v>47</v>
      </c>
    </row>
    <row r="5" s="6" customFormat="1" ht="21.95" customHeight="1" spans="1:6">
      <c r="A5" s="15" t="s">
        <v>48</v>
      </c>
      <c r="B5" s="22">
        <f>B6+B20</f>
        <v>270305</v>
      </c>
      <c r="C5" s="22">
        <f>C6+C20</f>
        <v>405468.0232</v>
      </c>
      <c r="D5" s="22">
        <f>D6+D20</f>
        <v>406002</v>
      </c>
      <c r="E5" s="257">
        <f>ROUND(D5/C5*100,2)</f>
        <v>100.13</v>
      </c>
      <c r="F5" s="257">
        <f>ROUND((D5/B5-1)*100,1)</f>
        <v>50.2</v>
      </c>
    </row>
    <row r="6" ht="21.95" customHeight="1" spans="1:6">
      <c r="A6" s="40" t="s">
        <v>49</v>
      </c>
      <c r="B6" s="21">
        <v>192455</v>
      </c>
      <c r="C6" s="21">
        <v>303252</v>
      </c>
      <c r="D6" s="21">
        <v>303707</v>
      </c>
      <c r="E6" s="258">
        <f t="shared" ref="E6:E33" si="0">ROUND(D6/C6*100,2)</f>
        <v>100.15</v>
      </c>
      <c r="F6" s="258">
        <f t="shared" ref="F6:F33" si="1">ROUND((D6/B6-1)*100,1)</f>
        <v>57.8</v>
      </c>
    </row>
    <row r="7" ht="21.95" customHeight="1" spans="1:6">
      <c r="A7" s="259" t="s">
        <v>50</v>
      </c>
      <c r="B7" s="21">
        <v>87362</v>
      </c>
      <c r="C7" s="21">
        <v>124750</v>
      </c>
      <c r="D7" s="21">
        <v>127996</v>
      </c>
      <c r="E7" s="258">
        <f t="shared" si="0"/>
        <v>102.6</v>
      </c>
      <c r="F7" s="258">
        <f t="shared" si="1"/>
        <v>46.5</v>
      </c>
    </row>
    <row r="8" ht="21.95" customHeight="1" spans="1:6">
      <c r="A8" s="259" t="s">
        <v>51</v>
      </c>
      <c r="B8" s="21">
        <v>35417</v>
      </c>
      <c r="C8" s="21">
        <v>68520</v>
      </c>
      <c r="D8" s="21">
        <v>63689</v>
      </c>
      <c r="E8" s="258">
        <f t="shared" si="0"/>
        <v>92.95</v>
      </c>
      <c r="F8" s="258">
        <f t="shared" si="1"/>
        <v>79.8</v>
      </c>
    </row>
    <row r="9" ht="21.95" customHeight="1" spans="1:6">
      <c r="A9" s="259" t="s">
        <v>52</v>
      </c>
      <c r="B9" s="21">
        <v>3560</v>
      </c>
      <c r="C9" s="21">
        <v>6920</v>
      </c>
      <c r="D9" s="21">
        <v>6825</v>
      </c>
      <c r="E9" s="258">
        <f t="shared" si="0"/>
        <v>98.63</v>
      </c>
      <c r="F9" s="258">
        <f t="shared" si="1"/>
        <v>91.7</v>
      </c>
    </row>
    <row r="10" ht="21.95" customHeight="1" spans="1:6">
      <c r="A10" s="259" t="s">
        <v>53</v>
      </c>
      <c r="B10" s="21">
        <v>12130</v>
      </c>
      <c r="C10" s="21">
        <v>18700</v>
      </c>
      <c r="D10" s="21">
        <v>18477</v>
      </c>
      <c r="E10" s="258">
        <f t="shared" si="0"/>
        <v>98.81</v>
      </c>
      <c r="F10" s="258">
        <f t="shared" si="1"/>
        <v>52.3</v>
      </c>
    </row>
    <row r="11" ht="21.95" customHeight="1" spans="1:6">
      <c r="A11" s="259" t="s">
        <v>54</v>
      </c>
      <c r="B11" s="21">
        <v>15212</v>
      </c>
      <c r="C11" s="21">
        <v>21000</v>
      </c>
      <c r="D11" s="21">
        <v>21331</v>
      </c>
      <c r="E11" s="258">
        <f t="shared" si="0"/>
        <v>101.58</v>
      </c>
      <c r="F11" s="258">
        <f t="shared" si="1"/>
        <v>40.2</v>
      </c>
    </row>
    <row r="12" ht="21.95" customHeight="1" spans="1:6">
      <c r="A12" s="259" t="s">
        <v>55</v>
      </c>
      <c r="B12" s="21">
        <v>5374</v>
      </c>
      <c r="C12" s="21">
        <v>6600</v>
      </c>
      <c r="D12" s="21">
        <v>6429</v>
      </c>
      <c r="E12" s="258">
        <f t="shared" si="0"/>
        <v>97.41</v>
      </c>
      <c r="F12" s="258">
        <f t="shared" si="1"/>
        <v>19.6</v>
      </c>
    </row>
    <row r="13" ht="21.95" customHeight="1" spans="1:6">
      <c r="A13" s="259" t="s">
        <v>56</v>
      </c>
      <c r="B13" s="21">
        <v>2637</v>
      </c>
      <c r="C13" s="21">
        <v>3800</v>
      </c>
      <c r="D13" s="21">
        <v>3812</v>
      </c>
      <c r="E13" s="258">
        <f t="shared" si="0"/>
        <v>100.32</v>
      </c>
      <c r="F13" s="258">
        <f t="shared" si="1"/>
        <v>44.6</v>
      </c>
    </row>
    <row r="14" ht="21.95" customHeight="1" spans="1:6">
      <c r="A14" s="259" t="s">
        <v>57</v>
      </c>
      <c r="B14" s="21">
        <v>5678</v>
      </c>
      <c r="C14" s="21">
        <v>8700</v>
      </c>
      <c r="D14" s="21">
        <v>8661</v>
      </c>
      <c r="E14" s="258">
        <f t="shared" si="0"/>
        <v>99.55</v>
      </c>
      <c r="F14" s="258">
        <f t="shared" si="1"/>
        <v>52.5</v>
      </c>
    </row>
    <row r="15" ht="21.95" customHeight="1" spans="1:6">
      <c r="A15" s="259" t="s">
        <v>58</v>
      </c>
      <c r="B15" s="21">
        <v>6354</v>
      </c>
      <c r="C15" s="21">
        <v>7562</v>
      </c>
      <c r="D15" s="21">
        <v>7796</v>
      </c>
      <c r="E15" s="258">
        <f t="shared" si="0"/>
        <v>103.09</v>
      </c>
      <c r="F15" s="258">
        <f t="shared" si="1"/>
        <v>22.7</v>
      </c>
    </row>
    <row r="16" ht="21.95" customHeight="1" spans="1:6">
      <c r="A16" s="259" t="s">
        <v>59</v>
      </c>
      <c r="B16" s="21">
        <v>2121</v>
      </c>
      <c r="C16" s="21">
        <v>2700</v>
      </c>
      <c r="D16" s="21">
        <v>2525</v>
      </c>
      <c r="E16" s="258">
        <f t="shared" si="0"/>
        <v>93.52</v>
      </c>
      <c r="F16" s="258">
        <f t="shared" si="1"/>
        <v>19</v>
      </c>
    </row>
    <row r="17" ht="21.95" customHeight="1" spans="1:6">
      <c r="A17" s="259" t="s">
        <v>60</v>
      </c>
      <c r="B17" s="21">
        <v>773</v>
      </c>
      <c r="C17" s="21">
        <v>7400</v>
      </c>
      <c r="D17" s="21">
        <v>8230</v>
      </c>
      <c r="E17" s="258">
        <f t="shared" si="0"/>
        <v>111.22</v>
      </c>
      <c r="F17" s="258">
        <f t="shared" si="1"/>
        <v>964.7</v>
      </c>
    </row>
    <row r="18" ht="21.95" customHeight="1" spans="1:6">
      <c r="A18" s="259" t="s">
        <v>61</v>
      </c>
      <c r="B18" s="21">
        <v>14804</v>
      </c>
      <c r="C18" s="21">
        <v>25200</v>
      </c>
      <c r="D18" s="21">
        <v>26841</v>
      </c>
      <c r="E18" s="258">
        <f t="shared" si="0"/>
        <v>106.51</v>
      </c>
      <c r="F18" s="258">
        <f t="shared" si="1"/>
        <v>81.3</v>
      </c>
    </row>
    <row r="19" ht="21.95" customHeight="1" spans="1:6">
      <c r="A19" s="259" t="s">
        <v>62</v>
      </c>
      <c r="B19" s="21">
        <v>1033</v>
      </c>
      <c r="C19" s="21">
        <v>1400</v>
      </c>
      <c r="D19" s="21">
        <v>1095</v>
      </c>
      <c r="E19" s="258">
        <f t="shared" si="0"/>
        <v>78.21</v>
      </c>
      <c r="F19" s="258">
        <f t="shared" si="1"/>
        <v>6</v>
      </c>
    </row>
    <row r="20" ht="21.95" customHeight="1" spans="1:6">
      <c r="A20" s="40" t="s">
        <v>63</v>
      </c>
      <c r="B20" s="21">
        <v>77850</v>
      </c>
      <c r="C20" s="21">
        <v>102216.0232</v>
      </c>
      <c r="D20" s="21">
        <v>102295</v>
      </c>
      <c r="E20" s="258">
        <f t="shared" si="0"/>
        <v>100.08</v>
      </c>
      <c r="F20" s="258">
        <f t="shared" si="1"/>
        <v>31.4</v>
      </c>
    </row>
    <row r="21" ht="21.95" customHeight="1" spans="1:6">
      <c r="A21" s="259" t="s">
        <v>64</v>
      </c>
      <c r="B21" s="21">
        <v>10503</v>
      </c>
      <c r="C21" s="21">
        <v>26596.0232</v>
      </c>
      <c r="D21" s="21">
        <v>15557</v>
      </c>
      <c r="E21" s="258">
        <f t="shared" si="0"/>
        <v>58.49</v>
      </c>
      <c r="F21" s="258">
        <f t="shared" si="1"/>
        <v>48.1</v>
      </c>
    </row>
    <row r="22" ht="21.95" customHeight="1" spans="1:6">
      <c r="A22" s="260" t="s">
        <v>65</v>
      </c>
      <c r="B22" s="21">
        <v>7204</v>
      </c>
      <c r="C22" s="21">
        <v>10000</v>
      </c>
      <c r="D22" s="21">
        <v>10152</v>
      </c>
      <c r="E22" s="258">
        <f t="shared" si="0"/>
        <v>101.52</v>
      </c>
      <c r="F22" s="258">
        <f t="shared" si="1"/>
        <v>40.9</v>
      </c>
    </row>
    <row r="23" ht="21.95" customHeight="1" spans="1:6">
      <c r="A23" s="260" t="s">
        <v>66</v>
      </c>
      <c r="B23" s="21">
        <v>2522</v>
      </c>
      <c r="C23" s="21">
        <v>4400</v>
      </c>
      <c r="D23" s="21">
        <v>4512</v>
      </c>
      <c r="E23" s="258">
        <f t="shared" si="0"/>
        <v>102.55</v>
      </c>
      <c r="F23" s="258">
        <f t="shared" si="1"/>
        <v>78.9</v>
      </c>
    </row>
    <row r="24" ht="21.95" customHeight="1" spans="1:6">
      <c r="A24" s="260" t="s">
        <v>67</v>
      </c>
      <c r="B24" s="21">
        <v>698</v>
      </c>
      <c r="C24" s="21">
        <v>500</v>
      </c>
      <c r="D24" s="21">
        <v>742</v>
      </c>
      <c r="E24" s="258">
        <f t="shared" si="0"/>
        <v>148.4</v>
      </c>
      <c r="F24" s="258">
        <f t="shared" si="1"/>
        <v>6.3</v>
      </c>
    </row>
    <row r="25" ht="21.95" customHeight="1" spans="1:6">
      <c r="A25" s="260" t="s">
        <v>68</v>
      </c>
      <c r="B25" s="21"/>
      <c r="C25" s="21">
        <v>4386.0087</v>
      </c>
      <c r="D25" s="21">
        <v>0</v>
      </c>
      <c r="E25" s="258">
        <f t="shared" si="0"/>
        <v>0</v>
      </c>
      <c r="F25" s="258"/>
    </row>
    <row r="26" ht="21.95" customHeight="1" spans="1:6">
      <c r="A26" s="260" t="s">
        <v>69</v>
      </c>
      <c r="B26" s="21"/>
      <c r="C26" s="21">
        <v>7310.0145</v>
      </c>
      <c r="D26" s="21">
        <v>0</v>
      </c>
      <c r="E26" s="258">
        <f t="shared" si="0"/>
        <v>0</v>
      </c>
      <c r="F26" s="258"/>
    </row>
    <row r="27" ht="21.95" customHeight="1" spans="1:6">
      <c r="A27" s="260" t="s">
        <v>70</v>
      </c>
      <c r="B27" s="21">
        <v>79</v>
      </c>
      <c r="C27" s="21">
        <v>0</v>
      </c>
      <c r="D27" s="21">
        <v>151</v>
      </c>
      <c r="E27" s="258"/>
      <c r="F27" s="258">
        <f t="shared" si="1"/>
        <v>91.1</v>
      </c>
    </row>
    <row r="28" ht="21.95" customHeight="1" spans="1:6">
      <c r="A28" s="259" t="s">
        <v>71</v>
      </c>
      <c r="B28" s="21">
        <v>7500</v>
      </c>
      <c r="C28" s="21">
        <v>9900</v>
      </c>
      <c r="D28" s="21">
        <v>13353</v>
      </c>
      <c r="E28" s="258">
        <f t="shared" si="0"/>
        <v>134.88</v>
      </c>
      <c r="F28" s="258">
        <f t="shared" si="1"/>
        <v>78</v>
      </c>
    </row>
    <row r="29" ht="21.95" customHeight="1" spans="1:6">
      <c r="A29" s="259" t="s">
        <v>72</v>
      </c>
      <c r="B29" s="21">
        <v>17092</v>
      </c>
      <c r="C29" s="21">
        <v>13700</v>
      </c>
      <c r="D29" s="21">
        <v>16936</v>
      </c>
      <c r="E29" s="258">
        <f t="shared" si="0"/>
        <v>123.62</v>
      </c>
      <c r="F29" s="258">
        <f t="shared" si="1"/>
        <v>-0.9</v>
      </c>
    </row>
    <row r="30" ht="21.95" customHeight="1" spans="1:6">
      <c r="A30" s="259" t="s">
        <v>73</v>
      </c>
      <c r="B30" s="21">
        <v>3063</v>
      </c>
      <c r="C30" s="21">
        <v>3129</v>
      </c>
      <c r="D30" s="21">
        <v>3396</v>
      </c>
      <c r="E30" s="258">
        <f t="shared" si="0"/>
        <v>108.53</v>
      </c>
      <c r="F30" s="258">
        <f t="shared" si="1"/>
        <v>10.9</v>
      </c>
    </row>
    <row r="31" ht="21.95" customHeight="1" spans="1:6">
      <c r="A31" s="259" t="s">
        <v>74</v>
      </c>
      <c r="B31" s="21">
        <v>37573</v>
      </c>
      <c r="C31" s="21">
        <v>46891</v>
      </c>
      <c r="D31" s="21">
        <v>51015</v>
      </c>
      <c r="E31" s="258">
        <f t="shared" si="0"/>
        <v>108.79</v>
      </c>
      <c r="F31" s="258">
        <f t="shared" si="1"/>
        <v>35.8</v>
      </c>
    </row>
    <row r="32" ht="21.95" customHeight="1" spans="1:6">
      <c r="A32" s="259" t="s">
        <v>75</v>
      </c>
      <c r="B32" s="21">
        <v>1000</v>
      </c>
      <c r="C32" s="21">
        <v>0</v>
      </c>
      <c r="D32" s="21">
        <v>0</v>
      </c>
      <c r="E32" s="258"/>
      <c r="F32" s="258">
        <f t="shared" si="1"/>
        <v>-100</v>
      </c>
    </row>
    <row r="33" ht="21.95" customHeight="1" spans="1:6">
      <c r="A33" s="259" t="s">
        <v>76</v>
      </c>
      <c r="B33" s="21">
        <v>1119</v>
      </c>
      <c r="C33" s="21">
        <v>2000</v>
      </c>
      <c r="D33" s="21">
        <v>2038</v>
      </c>
      <c r="E33" s="258">
        <f t="shared" si="0"/>
        <v>101.9</v>
      </c>
      <c r="F33" s="258">
        <f t="shared" si="1"/>
        <v>82.1</v>
      </c>
    </row>
  </sheetData>
  <sheetProtection password="C70D" sheet="1" objects="1"/>
  <mergeCells count="1">
    <mergeCell ref="A2:F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H10" sqref="H10"/>
    </sheetView>
  </sheetViews>
  <sheetFormatPr defaultColWidth="9" defaultRowHeight="14.25" outlineLevelCol="4"/>
  <cols>
    <col min="1" max="1" width="27.625" customWidth="1"/>
    <col min="2" max="3" width="13.625" customWidth="1"/>
    <col min="4" max="4" width="7.625" customWidth="1"/>
    <col min="5" max="5" width="22.625" customWidth="1"/>
  </cols>
  <sheetData>
    <row r="1" s="1" customFormat="1" ht="20.1" customHeight="1" spans="1:1">
      <c r="A1" s="1" t="s">
        <v>37</v>
      </c>
    </row>
    <row r="2" s="2" customFormat="1" ht="45" customHeight="1" spans="1:5">
      <c r="A2" s="11" t="s">
        <v>38</v>
      </c>
      <c r="B2" s="11"/>
      <c r="C2" s="11"/>
      <c r="D2" s="11"/>
      <c r="E2" s="11"/>
    </row>
    <row r="3" s="3" customFormat="1" ht="20.1" customHeight="1" spans="5:5">
      <c r="E3" s="24" t="s">
        <v>41</v>
      </c>
    </row>
    <row r="4" s="4" customFormat="1" ht="24.95" customHeight="1" spans="1:5">
      <c r="A4" s="13" t="s">
        <v>105</v>
      </c>
      <c r="B4" s="13" t="s">
        <v>3620</v>
      </c>
      <c r="C4" s="13" t="s">
        <v>137</v>
      </c>
      <c r="D4" s="13" t="s">
        <v>47</v>
      </c>
      <c r="E4" s="13" t="s">
        <v>78</v>
      </c>
    </row>
    <row r="5" s="6" customFormat="1" ht="24.95" customHeight="1" spans="1:5">
      <c r="A5" s="15" t="s">
        <v>1112</v>
      </c>
      <c r="B5" s="32">
        <f>SUM(B7:B8,B11:B13)</f>
        <v>2458.83</v>
      </c>
      <c r="C5" s="33">
        <f>SUM(C7:C8,C11:C13)</f>
        <v>2926.88</v>
      </c>
      <c r="D5" s="32">
        <f>ROUND((C5/B5-1)*100,2)</f>
        <v>19.04</v>
      </c>
      <c r="E5" s="34"/>
    </row>
    <row r="6" s="31" customFormat="1" ht="24.95" customHeight="1" spans="1:5">
      <c r="A6" s="35" t="s">
        <v>3621</v>
      </c>
      <c r="B6" s="36">
        <f>SUM(B7:B8,B11)</f>
        <v>1148.09</v>
      </c>
      <c r="C6" s="37">
        <f>SUM(C7:C8,C11)</f>
        <v>1445.15</v>
      </c>
      <c r="D6" s="38">
        <f t="shared" ref="D6:D13" si="0">ROUND((C6/B6-1)*100,1)</f>
        <v>25.9</v>
      </c>
      <c r="E6" s="39"/>
    </row>
    <row r="7" ht="24.95" customHeight="1" spans="1:5">
      <c r="A7" s="40" t="s">
        <v>3622</v>
      </c>
      <c r="B7" s="41"/>
      <c r="C7" s="42"/>
      <c r="D7" s="43"/>
      <c r="E7" s="44"/>
    </row>
    <row r="8" ht="24.95" customHeight="1" spans="1:5">
      <c r="A8" s="40" t="s">
        <v>3623</v>
      </c>
      <c r="B8" s="41">
        <f>B9+B10</f>
        <v>938.72</v>
      </c>
      <c r="C8" s="42">
        <f>C9+C10</f>
        <v>1272.9</v>
      </c>
      <c r="D8" s="43">
        <f t="shared" si="0"/>
        <v>35.6</v>
      </c>
      <c r="E8" s="44"/>
    </row>
    <row r="9" ht="24.95" customHeight="1" spans="1:5">
      <c r="A9" s="45" t="s">
        <v>3624</v>
      </c>
      <c r="B9" s="41"/>
      <c r="C9" s="42"/>
      <c r="D9" s="43"/>
      <c r="E9" s="44"/>
    </row>
    <row r="10" ht="45" customHeight="1" spans="1:5">
      <c r="A10" s="45" t="s">
        <v>3625</v>
      </c>
      <c r="B10" s="41">
        <v>938.72</v>
      </c>
      <c r="C10" s="42">
        <v>1272.9</v>
      </c>
      <c r="D10" s="43">
        <f t="shared" si="0"/>
        <v>35.6</v>
      </c>
      <c r="E10" s="46" t="s">
        <v>3626</v>
      </c>
    </row>
    <row r="11" ht="24.95" customHeight="1" spans="1:5">
      <c r="A11" s="40" t="s">
        <v>3627</v>
      </c>
      <c r="B11" s="41">
        <v>209.37</v>
      </c>
      <c r="C11" s="42">
        <v>172.25</v>
      </c>
      <c r="D11" s="43">
        <f t="shared" si="0"/>
        <v>-17.7</v>
      </c>
      <c r="E11" s="44"/>
    </row>
    <row r="12" ht="45" customHeight="1" spans="1:5">
      <c r="A12" s="40" t="s">
        <v>3628</v>
      </c>
      <c r="B12" s="41">
        <v>312.05</v>
      </c>
      <c r="C12" s="42">
        <v>516.43</v>
      </c>
      <c r="D12" s="43">
        <f t="shared" si="0"/>
        <v>65.5</v>
      </c>
      <c r="E12" s="46" t="s">
        <v>3629</v>
      </c>
    </row>
    <row r="13" ht="24.95" customHeight="1" spans="1:5">
      <c r="A13" s="40" t="s">
        <v>3630</v>
      </c>
      <c r="B13" s="41">
        <v>998.69</v>
      </c>
      <c r="C13" s="42">
        <v>965.3</v>
      </c>
      <c r="D13" s="43">
        <f t="shared" si="0"/>
        <v>-3.3</v>
      </c>
      <c r="E13" s="44"/>
    </row>
    <row r="14" ht="35.1" customHeight="1" spans="1:5">
      <c r="A14" s="47" t="s">
        <v>3631</v>
      </c>
      <c r="B14" s="47"/>
      <c r="C14" s="47"/>
      <c r="D14" s="47"/>
      <c r="E14" s="47"/>
    </row>
  </sheetData>
  <mergeCells count="2">
    <mergeCell ref="A2:E2"/>
    <mergeCell ref="A14:E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287"/>
  <sheetViews>
    <sheetView tabSelected="1" topLeftCell="A169" workbookViewId="0">
      <selection activeCell="V12" sqref="V12"/>
    </sheetView>
  </sheetViews>
  <sheetFormatPr defaultColWidth="9" defaultRowHeight="14.25"/>
  <cols>
    <col min="1" max="1" width="6.625" style="8" customWidth="1"/>
    <col min="2" max="2" width="19.625" customWidth="1"/>
    <col min="3" max="3" width="7.125" customWidth="1"/>
    <col min="4" max="4" width="5.625" customWidth="1"/>
    <col min="5" max="5" width="7.125" customWidth="1"/>
    <col min="6" max="6" width="5.125" customWidth="1"/>
    <col min="7" max="7" width="7.625" customWidth="1"/>
    <col min="8" max="8" width="7.125" customWidth="1"/>
    <col min="9" max="14" width="5.625" customWidth="1"/>
    <col min="15" max="16" width="5.125" customWidth="1"/>
    <col min="17" max="18" width="5.625" customWidth="1"/>
    <col min="19" max="19" width="5.125" customWidth="1"/>
    <col min="20" max="20" width="5.625" style="9" customWidth="1"/>
  </cols>
  <sheetData>
    <row r="1" s="1" customFormat="1" ht="20.1" customHeight="1" spans="1:20">
      <c r="A1" s="10" t="s">
        <v>33</v>
      </c>
      <c r="T1" s="23"/>
    </row>
    <row r="2" s="2" customFormat="1" ht="25.5" spans="1:20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="3" customFormat="1" ht="15" spans="1:20">
      <c r="A3" s="12"/>
      <c r="T3" s="24" t="s">
        <v>41</v>
      </c>
    </row>
    <row r="4" s="4" customFormat="1" ht="20.1" customHeight="1" spans="1:20">
      <c r="A4" s="13" t="s">
        <v>3632</v>
      </c>
      <c r="B4" s="13" t="s">
        <v>3180</v>
      </c>
      <c r="C4" s="13" t="s">
        <v>3633</v>
      </c>
      <c r="D4" s="13"/>
      <c r="E4" s="13"/>
      <c r="F4" s="13"/>
      <c r="G4" s="13" t="s">
        <v>3634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3635</v>
      </c>
      <c r="S4" s="13"/>
      <c r="T4" s="25" t="s">
        <v>78</v>
      </c>
    </row>
    <row r="5" s="4" customFormat="1" ht="20.1" customHeight="1" spans="1:20">
      <c r="A5" s="13"/>
      <c r="B5" s="13"/>
      <c r="C5" s="13" t="s">
        <v>1112</v>
      </c>
      <c r="D5" s="14" t="s">
        <v>3636</v>
      </c>
      <c r="E5" s="14" t="s">
        <v>3637</v>
      </c>
      <c r="F5" s="14" t="s">
        <v>3638</v>
      </c>
      <c r="G5" s="13" t="s">
        <v>1112</v>
      </c>
      <c r="H5" s="13" t="s">
        <v>3639</v>
      </c>
      <c r="I5" s="13"/>
      <c r="J5" s="13"/>
      <c r="K5" s="13"/>
      <c r="L5" s="13"/>
      <c r="M5" s="13"/>
      <c r="N5" s="13"/>
      <c r="O5" s="13"/>
      <c r="P5" s="13" t="s">
        <v>3640</v>
      </c>
      <c r="Q5" s="13" t="s">
        <v>3641</v>
      </c>
      <c r="R5" s="13" t="s">
        <v>3642</v>
      </c>
      <c r="S5" s="13" t="s">
        <v>3643</v>
      </c>
      <c r="T5" s="25"/>
    </row>
    <row r="6" s="4" customFormat="1" ht="35.1" customHeight="1" spans="1:20">
      <c r="A6" s="13"/>
      <c r="B6" s="13"/>
      <c r="C6" s="13"/>
      <c r="D6" s="14"/>
      <c r="E6" s="14"/>
      <c r="F6" s="14"/>
      <c r="G6" s="13"/>
      <c r="H6" s="13" t="s">
        <v>1201</v>
      </c>
      <c r="I6" s="13" t="s">
        <v>3644</v>
      </c>
      <c r="J6" s="13" t="s">
        <v>3645</v>
      </c>
      <c r="K6" s="14" t="s">
        <v>3646</v>
      </c>
      <c r="L6" s="14" t="s">
        <v>3647</v>
      </c>
      <c r="M6" s="14" t="s">
        <v>3648</v>
      </c>
      <c r="N6" s="14" t="s">
        <v>3649</v>
      </c>
      <c r="O6" s="13" t="s">
        <v>3650</v>
      </c>
      <c r="P6" s="13"/>
      <c r="Q6" s="13"/>
      <c r="R6" s="13"/>
      <c r="S6" s="13"/>
      <c r="T6" s="25"/>
    </row>
    <row r="7" s="5" customFormat="1" ht="20.1" customHeight="1" spans="1:20">
      <c r="A7" s="15"/>
      <c r="B7" s="16" t="s">
        <v>1195</v>
      </c>
      <c r="C7" s="17">
        <f>SUM(C8,C33,C50,C86,C108,C114,C124,C185,C187)</f>
        <v>15487</v>
      </c>
      <c r="D7" s="17">
        <f>SUM(D8,D33,D50,D86,D108,D114,D124,D185,D187)</f>
        <v>2213</v>
      </c>
      <c r="E7" s="17">
        <f>SUM(E8,E33,E50,E86,E108,E114,E124,E185,E187)</f>
        <v>13188</v>
      </c>
      <c r="F7" s="17">
        <f>SUM(F8,F33,F50,F86,F108,F114,F124,F185,F187)</f>
        <v>86</v>
      </c>
      <c r="G7" s="17">
        <f>SUM(G8,G33,G50,G86,G108,G114,G124,G185,G187)</f>
        <v>23433</v>
      </c>
      <c r="H7" s="17">
        <f t="shared" ref="H7:S7" si="0">SUM(H8,H33,H50,H86,H108,H114,H124,H185,H187)</f>
        <v>15235</v>
      </c>
      <c r="I7" s="17">
        <f t="shared" si="0"/>
        <v>2077</v>
      </c>
      <c r="J7" s="17">
        <f t="shared" si="0"/>
        <v>309</v>
      </c>
      <c r="K7" s="17">
        <f t="shared" si="0"/>
        <v>8296</v>
      </c>
      <c r="L7" s="17">
        <f t="shared" si="0"/>
        <v>3883</v>
      </c>
      <c r="M7" s="17">
        <f t="shared" si="0"/>
        <v>304</v>
      </c>
      <c r="N7" s="17">
        <f t="shared" si="0"/>
        <v>201</v>
      </c>
      <c r="O7" s="17">
        <f t="shared" si="0"/>
        <v>165</v>
      </c>
      <c r="P7" s="17">
        <f t="shared" si="0"/>
        <v>31</v>
      </c>
      <c r="Q7" s="17">
        <f t="shared" si="0"/>
        <v>8167</v>
      </c>
      <c r="R7" s="17">
        <f t="shared" si="0"/>
        <v>1082</v>
      </c>
      <c r="S7" s="17">
        <f t="shared" si="0"/>
        <v>131</v>
      </c>
      <c r="T7" s="26"/>
    </row>
    <row r="8" s="5" customFormat="1" ht="20.1" customHeight="1" spans="1:20">
      <c r="A8" s="18">
        <v>14</v>
      </c>
      <c r="B8" s="16" t="s">
        <v>1211</v>
      </c>
      <c r="C8" s="17">
        <f>SUM(C9:C32)</f>
        <v>1779</v>
      </c>
      <c r="D8" s="17">
        <f t="shared" ref="D8:S8" si="1">SUM(D9:D32)</f>
        <v>1186</v>
      </c>
      <c r="E8" s="17">
        <f t="shared" si="1"/>
        <v>524</v>
      </c>
      <c r="F8" s="17">
        <f t="shared" si="1"/>
        <v>69</v>
      </c>
      <c r="G8" s="17">
        <f t="shared" si="1"/>
        <v>2532</v>
      </c>
      <c r="H8" s="17">
        <f t="shared" si="1"/>
        <v>1820</v>
      </c>
      <c r="I8" s="17">
        <f t="shared" si="1"/>
        <v>1096</v>
      </c>
      <c r="J8" s="17">
        <f t="shared" si="1"/>
        <v>127</v>
      </c>
      <c r="K8" s="17">
        <f t="shared" si="1"/>
        <v>437</v>
      </c>
      <c r="L8" s="17">
        <f t="shared" si="1"/>
        <v>4</v>
      </c>
      <c r="M8" s="17">
        <f t="shared" si="1"/>
        <v>1</v>
      </c>
      <c r="N8" s="17">
        <f t="shared" si="1"/>
        <v>38</v>
      </c>
      <c r="O8" s="17">
        <f t="shared" si="1"/>
        <v>117</v>
      </c>
      <c r="P8" s="17">
        <f t="shared" si="1"/>
        <v>5</v>
      </c>
      <c r="Q8" s="17">
        <f t="shared" si="1"/>
        <v>707</v>
      </c>
      <c r="R8" s="17">
        <f t="shared" si="1"/>
        <v>59</v>
      </c>
      <c r="S8" s="17">
        <f t="shared" si="1"/>
        <v>0</v>
      </c>
      <c r="T8" s="26"/>
    </row>
    <row r="9" ht="16.5" outlineLevel="1" spans="1:20">
      <c r="A9" s="19" t="s">
        <v>1212</v>
      </c>
      <c r="B9" s="20" t="s">
        <v>1213</v>
      </c>
      <c r="C9" s="21">
        <v>76</v>
      </c>
      <c r="D9" s="21">
        <v>40</v>
      </c>
      <c r="E9" s="21">
        <v>22</v>
      </c>
      <c r="F9" s="21">
        <v>14</v>
      </c>
      <c r="G9" s="21">
        <f>H9+P9+Q9</f>
        <v>104</v>
      </c>
      <c r="H9" s="21">
        <v>73</v>
      </c>
      <c r="I9" s="21">
        <v>35</v>
      </c>
      <c r="J9" s="21">
        <v>1</v>
      </c>
      <c r="K9" s="21">
        <v>23</v>
      </c>
      <c r="L9" s="21"/>
      <c r="M9" s="21"/>
      <c r="N9" s="21"/>
      <c r="O9" s="21">
        <v>14</v>
      </c>
      <c r="P9" s="21"/>
      <c r="Q9" s="21">
        <v>31</v>
      </c>
      <c r="R9" s="21">
        <v>2</v>
      </c>
      <c r="S9" s="21"/>
      <c r="T9" s="27"/>
    </row>
    <row r="10" ht="16.5" outlineLevel="1" spans="1:20">
      <c r="A10" s="19" t="s">
        <v>1214</v>
      </c>
      <c r="B10" s="20" t="s">
        <v>1215</v>
      </c>
      <c r="C10" s="21">
        <v>16</v>
      </c>
      <c r="D10" s="21">
        <v>5</v>
      </c>
      <c r="E10" s="21">
        <v>10</v>
      </c>
      <c r="F10" s="21">
        <v>1</v>
      </c>
      <c r="G10" s="21">
        <f t="shared" ref="G10:G32" si="2">H10+P10+Q10</f>
        <v>13</v>
      </c>
      <c r="H10" s="21">
        <v>13</v>
      </c>
      <c r="I10" s="21">
        <v>4</v>
      </c>
      <c r="J10" s="21"/>
      <c r="K10" s="21">
        <v>8</v>
      </c>
      <c r="L10" s="21"/>
      <c r="M10" s="21"/>
      <c r="N10" s="21"/>
      <c r="O10" s="21">
        <v>1</v>
      </c>
      <c r="P10" s="21"/>
      <c r="Q10" s="21"/>
      <c r="R10" s="21"/>
      <c r="S10" s="21"/>
      <c r="T10" s="27"/>
    </row>
    <row r="11" ht="16.5" outlineLevel="1" spans="1:20">
      <c r="A11" s="19" t="s">
        <v>1216</v>
      </c>
      <c r="B11" s="20" t="s">
        <v>1217</v>
      </c>
      <c r="C11" s="21">
        <v>22</v>
      </c>
      <c r="D11" s="21">
        <v>7</v>
      </c>
      <c r="E11" s="21">
        <v>13</v>
      </c>
      <c r="F11" s="21">
        <v>2</v>
      </c>
      <c r="G11" s="21">
        <f t="shared" si="2"/>
        <v>24</v>
      </c>
      <c r="H11" s="21">
        <v>21</v>
      </c>
      <c r="I11" s="21">
        <v>7</v>
      </c>
      <c r="J11" s="21"/>
      <c r="K11" s="21">
        <v>12</v>
      </c>
      <c r="L11" s="21"/>
      <c r="M11" s="21"/>
      <c r="N11" s="21"/>
      <c r="O11" s="21">
        <v>2</v>
      </c>
      <c r="P11" s="21"/>
      <c r="Q11" s="21">
        <v>3</v>
      </c>
      <c r="R11" s="21">
        <v>1</v>
      </c>
      <c r="S11" s="21"/>
      <c r="T11" s="27"/>
    </row>
    <row r="12" ht="16.5" outlineLevel="1" spans="1:20">
      <c r="A12" s="19" t="s">
        <v>1218</v>
      </c>
      <c r="B12" s="20" t="s">
        <v>1219</v>
      </c>
      <c r="C12" s="21">
        <v>68</v>
      </c>
      <c r="D12" s="21">
        <v>28</v>
      </c>
      <c r="E12" s="21">
        <v>36</v>
      </c>
      <c r="F12" s="21">
        <v>4</v>
      </c>
      <c r="G12" s="21">
        <f t="shared" si="2"/>
        <v>79</v>
      </c>
      <c r="H12" s="21">
        <v>57</v>
      </c>
      <c r="I12" s="21">
        <v>23</v>
      </c>
      <c r="J12" s="21">
        <v>18</v>
      </c>
      <c r="K12" s="21">
        <v>12</v>
      </c>
      <c r="L12" s="21"/>
      <c r="M12" s="21"/>
      <c r="N12" s="21"/>
      <c r="O12" s="21">
        <v>4</v>
      </c>
      <c r="P12" s="21"/>
      <c r="Q12" s="21">
        <v>22</v>
      </c>
      <c r="R12" s="21">
        <v>2</v>
      </c>
      <c r="S12" s="21"/>
      <c r="T12" s="27"/>
    </row>
    <row r="13" ht="16.5" outlineLevel="1" spans="1:20">
      <c r="A13" s="19" t="s">
        <v>1220</v>
      </c>
      <c r="B13" s="20" t="s">
        <v>1221</v>
      </c>
      <c r="C13" s="21">
        <v>39</v>
      </c>
      <c r="D13" s="21">
        <v>39</v>
      </c>
      <c r="E13" s="21"/>
      <c r="F13" s="21"/>
      <c r="G13" s="21">
        <f t="shared" si="2"/>
        <v>46</v>
      </c>
      <c r="H13" s="21">
        <v>39</v>
      </c>
      <c r="I13" s="21">
        <v>13</v>
      </c>
      <c r="J13" s="21">
        <v>3</v>
      </c>
      <c r="K13" s="21">
        <v>18</v>
      </c>
      <c r="L13" s="21"/>
      <c r="M13" s="21"/>
      <c r="N13" s="21"/>
      <c r="O13" s="21">
        <v>5</v>
      </c>
      <c r="P13" s="21"/>
      <c r="Q13" s="21">
        <v>7</v>
      </c>
      <c r="R13" s="21"/>
      <c r="S13" s="21"/>
      <c r="T13" s="27"/>
    </row>
    <row r="14" ht="16.5" outlineLevel="1" spans="1:20">
      <c r="A14" s="19" t="s">
        <v>1222</v>
      </c>
      <c r="B14" s="20" t="s">
        <v>1223</v>
      </c>
      <c r="C14" s="21">
        <v>12</v>
      </c>
      <c r="D14" s="21">
        <v>5</v>
      </c>
      <c r="E14" s="21">
        <v>6</v>
      </c>
      <c r="F14" s="21">
        <v>1</v>
      </c>
      <c r="G14" s="21">
        <f t="shared" si="2"/>
        <v>20</v>
      </c>
      <c r="H14" s="21">
        <v>12</v>
      </c>
      <c r="I14" s="21">
        <v>7</v>
      </c>
      <c r="J14" s="21"/>
      <c r="K14" s="21">
        <v>4</v>
      </c>
      <c r="L14" s="21"/>
      <c r="M14" s="21"/>
      <c r="N14" s="21"/>
      <c r="O14" s="21">
        <v>1</v>
      </c>
      <c r="P14" s="21"/>
      <c r="Q14" s="21">
        <v>8</v>
      </c>
      <c r="R14" s="21"/>
      <c r="S14" s="21"/>
      <c r="T14" s="27"/>
    </row>
    <row r="15" ht="16.5" outlineLevel="1" spans="1:20">
      <c r="A15" s="19" t="s">
        <v>1224</v>
      </c>
      <c r="B15" s="20" t="s">
        <v>1225</v>
      </c>
      <c r="C15" s="21">
        <v>7</v>
      </c>
      <c r="D15" s="21">
        <v>6</v>
      </c>
      <c r="E15" s="21"/>
      <c r="F15" s="21">
        <v>1</v>
      </c>
      <c r="G15" s="21">
        <f t="shared" si="2"/>
        <v>5</v>
      </c>
      <c r="H15" s="21">
        <v>5</v>
      </c>
      <c r="I15" s="21">
        <v>4</v>
      </c>
      <c r="J15" s="21"/>
      <c r="K15" s="21"/>
      <c r="L15" s="21"/>
      <c r="M15" s="21"/>
      <c r="N15" s="21"/>
      <c r="O15" s="21">
        <v>1</v>
      </c>
      <c r="P15" s="21"/>
      <c r="Q15" s="21"/>
      <c r="R15" s="21"/>
      <c r="S15" s="21"/>
      <c r="T15" s="27"/>
    </row>
    <row r="16" ht="16.5" outlineLevel="1" spans="1:20">
      <c r="A16" s="19" t="s">
        <v>1226</v>
      </c>
      <c r="B16" s="20" t="s">
        <v>1227</v>
      </c>
      <c r="C16" s="21">
        <v>7</v>
      </c>
      <c r="D16" s="21">
        <v>6</v>
      </c>
      <c r="E16" s="21"/>
      <c r="F16" s="21">
        <v>1</v>
      </c>
      <c r="G16" s="21">
        <f t="shared" si="2"/>
        <v>5</v>
      </c>
      <c r="H16" s="21">
        <v>5</v>
      </c>
      <c r="I16" s="21">
        <v>4</v>
      </c>
      <c r="J16" s="21"/>
      <c r="K16" s="21"/>
      <c r="L16" s="21"/>
      <c r="M16" s="21"/>
      <c r="N16" s="21"/>
      <c r="O16" s="21">
        <v>1</v>
      </c>
      <c r="P16" s="21"/>
      <c r="Q16" s="21"/>
      <c r="R16" s="21"/>
      <c r="S16" s="21"/>
      <c r="T16" s="27"/>
    </row>
    <row r="17" ht="16.5" outlineLevel="1" spans="1:20">
      <c r="A17" s="19" t="s">
        <v>1228</v>
      </c>
      <c r="B17" s="20" t="s">
        <v>1229</v>
      </c>
      <c r="C17" s="21">
        <v>47</v>
      </c>
      <c r="D17" s="21">
        <v>24</v>
      </c>
      <c r="E17" s="21">
        <v>18</v>
      </c>
      <c r="F17" s="21">
        <v>5</v>
      </c>
      <c r="G17" s="21">
        <f t="shared" si="2"/>
        <v>114</v>
      </c>
      <c r="H17" s="21">
        <v>54</v>
      </c>
      <c r="I17" s="21">
        <v>21</v>
      </c>
      <c r="J17" s="21">
        <v>15</v>
      </c>
      <c r="K17" s="21">
        <v>10</v>
      </c>
      <c r="L17" s="21"/>
      <c r="M17" s="21"/>
      <c r="N17" s="21"/>
      <c r="O17" s="21">
        <v>8</v>
      </c>
      <c r="P17" s="21">
        <v>1</v>
      </c>
      <c r="Q17" s="21">
        <v>59</v>
      </c>
      <c r="R17" s="21"/>
      <c r="S17" s="21"/>
      <c r="T17" s="27"/>
    </row>
    <row r="18" ht="16.5" outlineLevel="1" spans="1:20">
      <c r="A18" s="19" t="s">
        <v>1230</v>
      </c>
      <c r="B18" s="20" t="s">
        <v>1231</v>
      </c>
      <c r="C18" s="21">
        <v>38</v>
      </c>
      <c r="D18" s="21">
        <v>18</v>
      </c>
      <c r="E18" s="21">
        <v>15</v>
      </c>
      <c r="F18" s="21">
        <v>5</v>
      </c>
      <c r="G18" s="21">
        <f t="shared" si="2"/>
        <v>82</v>
      </c>
      <c r="H18" s="21">
        <v>40</v>
      </c>
      <c r="I18" s="21">
        <v>22</v>
      </c>
      <c r="J18" s="21">
        <v>2</v>
      </c>
      <c r="K18" s="21">
        <v>11</v>
      </c>
      <c r="L18" s="21"/>
      <c r="M18" s="21"/>
      <c r="N18" s="21"/>
      <c r="O18" s="21">
        <v>5</v>
      </c>
      <c r="P18" s="21">
        <v>1</v>
      </c>
      <c r="Q18" s="21">
        <v>41</v>
      </c>
      <c r="R18" s="21">
        <v>2</v>
      </c>
      <c r="S18" s="21"/>
      <c r="T18" s="27"/>
    </row>
    <row r="19" ht="16.5" outlineLevel="1" spans="1:20">
      <c r="A19" s="19" t="s">
        <v>1232</v>
      </c>
      <c r="B19" s="20" t="s">
        <v>1233</v>
      </c>
      <c r="C19" s="21">
        <v>112</v>
      </c>
      <c r="D19" s="21">
        <v>44</v>
      </c>
      <c r="E19" s="21">
        <v>46</v>
      </c>
      <c r="F19" s="21">
        <v>22</v>
      </c>
      <c r="G19" s="21">
        <f t="shared" si="2"/>
        <v>138</v>
      </c>
      <c r="H19" s="21">
        <v>97</v>
      </c>
      <c r="I19" s="21">
        <v>36</v>
      </c>
      <c r="J19" s="21"/>
      <c r="K19" s="21">
        <v>40</v>
      </c>
      <c r="L19" s="21"/>
      <c r="M19" s="21"/>
      <c r="N19" s="21"/>
      <c r="O19" s="21">
        <v>21</v>
      </c>
      <c r="P19" s="21"/>
      <c r="Q19" s="21">
        <v>41</v>
      </c>
      <c r="R19" s="21">
        <v>2</v>
      </c>
      <c r="S19" s="21"/>
      <c r="T19" s="27"/>
    </row>
    <row r="20" ht="16.5" outlineLevel="1" spans="1:20">
      <c r="A20" s="19" t="s">
        <v>1234</v>
      </c>
      <c r="B20" s="20" t="s">
        <v>1235</v>
      </c>
      <c r="C20" s="21">
        <v>25</v>
      </c>
      <c r="D20" s="21"/>
      <c r="E20" s="21">
        <v>23</v>
      </c>
      <c r="F20" s="21">
        <v>2</v>
      </c>
      <c r="G20" s="21">
        <f t="shared" si="2"/>
        <v>25</v>
      </c>
      <c r="H20" s="21">
        <v>25</v>
      </c>
      <c r="I20" s="21"/>
      <c r="J20" s="21"/>
      <c r="K20" s="21">
        <v>25</v>
      </c>
      <c r="L20" s="21"/>
      <c r="M20" s="21"/>
      <c r="N20" s="21"/>
      <c r="O20" s="21"/>
      <c r="P20" s="21"/>
      <c r="Q20" s="21"/>
      <c r="R20" s="21"/>
      <c r="S20" s="21"/>
      <c r="T20" s="27"/>
    </row>
    <row r="21" ht="16.5" outlineLevel="1" spans="1:20">
      <c r="A21" s="19" t="s">
        <v>1236</v>
      </c>
      <c r="B21" s="20" t="s">
        <v>1237</v>
      </c>
      <c r="C21" s="21">
        <v>15</v>
      </c>
      <c r="D21" s="21">
        <v>6</v>
      </c>
      <c r="E21" s="21">
        <v>8</v>
      </c>
      <c r="F21" s="21">
        <v>1</v>
      </c>
      <c r="G21" s="21">
        <f t="shared" si="2"/>
        <v>17</v>
      </c>
      <c r="H21" s="21">
        <v>15</v>
      </c>
      <c r="I21" s="21">
        <v>6</v>
      </c>
      <c r="J21" s="21">
        <v>2</v>
      </c>
      <c r="K21" s="21">
        <v>6</v>
      </c>
      <c r="L21" s="21"/>
      <c r="M21" s="21"/>
      <c r="N21" s="21"/>
      <c r="O21" s="21">
        <v>1</v>
      </c>
      <c r="P21" s="21"/>
      <c r="Q21" s="21">
        <v>2</v>
      </c>
      <c r="R21" s="21"/>
      <c r="S21" s="21"/>
      <c r="T21" s="27"/>
    </row>
    <row r="22" ht="16.5" outlineLevel="1" spans="1:20">
      <c r="A22" s="19" t="s">
        <v>1238</v>
      </c>
      <c r="B22" s="20" t="s">
        <v>1239</v>
      </c>
      <c r="C22" s="21">
        <v>30</v>
      </c>
      <c r="D22" s="21">
        <v>12</v>
      </c>
      <c r="E22" s="21">
        <v>17</v>
      </c>
      <c r="F22" s="21">
        <v>1</v>
      </c>
      <c r="G22" s="21">
        <f t="shared" si="2"/>
        <v>35</v>
      </c>
      <c r="H22" s="21">
        <v>26</v>
      </c>
      <c r="I22" s="21">
        <v>11</v>
      </c>
      <c r="J22" s="21">
        <v>1</v>
      </c>
      <c r="K22" s="21">
        <v>12</v>
      </c>
      <c r="L22" s="21"/>
      <c r="M22" s="21"/>
      <c r="N22" s="21"/>
      <c r="O22" s="21">
        <v>2</v>
      </c>
      <c r="P22" s="21"/>
      <c r="Q22" s="21">
        <v>9</v>
      </c>
      <c r="R22" s="21">
        <v>1</v>
      </c>
      <c r="S22" s="21"/>
      <c r="T22" s="27"/>
    </row>
    <row r="23" ht="16.5" outlineLevel="1" spans="1:20">
      <c r="A23" s="19" t="s">
        <v>1240</v>
      </c>
      <c r="B23" s="20" t="s">
        <v>1241</v>
      </c>
      <c r="C23" s="21">
        <v>40</v>
      </c>
      <c r="D23" s="21">
        <v>17</v>
      </c>
      <c r="E23" s="21">
        <v>21</v>
      </c>
      <c r="F23" s="21">
        <v>2</v>
      </c>
      <c r="G23" s="21">
        <f t="shared" si="2"/>
        <v>59</v>
      </c>
      <c r="H23" s="21">
        <v>36</v>
      </c>
      <c r="I23" s="21">
        <v>16</v>
      </c>
      <c r="J23" s="21">
        <v>7</v>
      </c>
      <c r="K23" s="21">
        <v>11</v>
      </c>
      <c r="L23" s="21"/>
      <c r="M23" s="21"/>
      <c r="N23" s="21"/>
      <c r="O23" s="21">
        <v>2</v>
      </c>
      <c r="P23" s="21"/>
      <c r="Q23" s="21">
        <v>23</v>
      </c>
      <c r="R23" s="21"/>
      <c r="S23" s="21"/>
      <c r="T23" s="27"/>
    </row>
    <row r="24" ht="16.5" outlineLevel="1" spans="1:20">
      <c r="A24" s="19" t="s">
        <v>1242</v>
      </c>
      <c r="B24" s="20" t="s">
        <v>1243</v>
      </c>
      <c r="C24" s="21">
        <v>127</v>
      </c>
      <c r="D24" s="21">
        <v>31</v>
      </c>
      <c r="E24" s="21">
        <v>93</v>
      </c>
      <c r="F24" s="21">
        <v>3</v>
      </c>
      <c r="G24" s="21">
        <f t="shared" si="2"/>
        <v>202</v>
      </c>
      <c r="H24" s="21">
        <v>125</v>
      </c>
      <c r="I24" s="21">
        <v>27</v>
      </c>
      <c r="J24" s="21">
        <v>62</v>
      </c>
      <c r="K24" s="21">
        <v>32</v>
      </c>
      <c r="L24" s="21"/>
      <c r="M24" s="21"/>
      <c r="N24" s="21"/>
      <c r="O24" s="21">
        <v>4</v>
      </c>
      <c r="P24" s="21"/>
      <c r="Q24" s="21">
        <v>77</v>
      </c>
      <c r="R24" s="21">
        <v>12</v>
      </c>
      <c r="S24" s="21"/>
      <c r="T24" s="27"/>
    </row>
    <row r="25" ht="16.5" outlineLevel="1" spans="1:20">
      <c r="A25" s="19" t="s">
        <v>1244</v>
      </c>
      <c r="B25" s="20" t="s">
        <v>1245</v>
      </c>
      <c r="C25" s="21">
        <v>606</v>
      </c>
      <c r="D25" s="21">
        <v>569</v>
      </c>
      <c r="E25" s="21">
        <v>37</v>
      </c>
      <c r="F25" s="21"/>
      <c r="G25" s="21">
        <f t="shared" si="2"/>
        <v>737</v>
      </c>
      <c r="H25" s="21">
        <v>572</v>
      </c>
      <c r="I25" s="21">
        <v>527</v>
      </c>
      <c r="J25" s="21"/>
      <c r="K25" s="21"/>
      <c r="L25" s="21"/>
      <c r="M25" s="21"/>
      <c r="N25" s="21">
        <v>38</v>
      </c>
      <c r="O25" s="21">
        <v>7</v>
      </c>
      <c r="P25" s="21">
        <v>2</v>
      </c>
      <c r="Q25" s="21">
        <v>163</v>
      </c>
      <c r="R25" s="21">
        <v>16</v>
      </c>
      <c r="S25" s="21"/>
      <c r="T25" s="27"/>
    </row>
    <row r="26" ht="16.5" outlineLevel="1" spans="1:20">
      <c r="A26" s="19" t="s">
        <v>1246</v>
      </c>
      <c r="B26" s="20" t="s">
        <v>1247</v>
      </c>
      <c r="C26" s="21">
        <v>89</v>
      </c>
      <c r="D26" s="21">
        <v>61</v>
      </c>
      <c r="E26" s="21">
        <v>28</v>
      </c>
      <c r="F26" s="21"/>
      <c r="G26" s="21">
        <f t="shared" si="2"/>
        <v>125</v>
      </c>
      <c r="H26" s="21">
        <v>85</v>
      </c>
      <c r="I26" s="21">
        <v>61</v>
      </c>
      <c r="J26" s="21"/>
      <c r="K26" s="21">
        <v>20</v>
      </c>
      <c r="L26" s="21">
        <v>4</v>
      </c>
      <c r="M26" s="21"/>
      <c r="N26" s="21"/>
      <c r="O26" s="21"/>
      <c r="P26" s="21">
        <v>1</v>
      </c>
      <c r="Q26" s="21">
        <v>39</v>
      </c>
      <c r="R26" s="21">
        <v>3</v>
      </c>
      <c r="S26" s="21"/>
      <c r="T26" s="27"/>
    </row>
    <row r="27" ht="16.5" outlineLevel="1" spans="1:20">
      <c r="A27" s="19" t="s">
        <v>1248</v>
      </c>
      <c r="B27" s="20" t="s">
        <v>1249</v>
      </c>
      <c r="C27" s="21">
        <v>20</v>
      </c>
      <c r="D27" s="21">
        <v>11</v>
      </c>
      <c r="E27" s="21">
        <v>7</v>
      </c>
      <c r="F27" s="21">
        <v>2</v>
      </c>
      <c r="G27" s="21">
        <f t="shared" si="2"/>
        <v>27</v>
      </c>
      <c r="H27" s="21">
        <v>20</v>
      </c>
      <c r="I27" s="21">
        <v>11</v>
      </c>
      <c r="J27" s="21"/>
      <c r="K27" s="21">
        <v>7</v>
      </c>
      <c r="L27" s="21"/>
      <c r="M27" s="21"/>
      <c r="N27" s="21"/>
      <c r="O27" s="21">
        <v>2</v>
      </c>
      <c r="P27" s="21"/>
      <c r="Q27" s="21">
        <v>7</v>
      </c>
      <c r="R27" s="21"/>
      <c r="S27" s="21"/>
      <c r="T27" s="27"/>
    </row>
    <row r="28" ht="16.5" outlineLevel="1" spans="1:20">
      <c r="A28" s="19" t="s">
        <v>1250</v>
      </c>
      <c r="B28" s="20" t="s">
        <v>1251</v>
      </c>
      <c r="C28" s="21">
        <v>158</v>
      </c>
      <c r="D28" s="21">
        <v>126</v>
      </c>
      <c r="E28" s="21">
        <v>32</v>
      </c>
      <c r="F28" s="21"/>
      <c r="G28" s="21">
        <f t="shared" si="2"/>
        <v>156</v>
      </c>
      <c r="H28" s="21">
        <v>145</v>
      </c>
      <c r="I28" s="21">
        <v>107</v>
      </c>
      <c r="J28" s="21"/>
      <c r="K28" s="21">
        <v>31</v>
      </c>
      <c r="L28" s="21"/>
      <c r="M28" s="21"/>
      <c r="N28" s="21"/>
      <c r="O28" s="21">
        <v>7</v>
      </c>
      <c r="P28" s="21"/>
      <c r="Q28" s="21">
        <v>11</v>
      </c>
      <c r="R28" s="21"/>
      <c r="S28" s="21"/>
      <c r="T28" s="27"/>
    </row>
    <row r="29" ht="16.5" outlineLevel="1" spans="1:20">
      <c r="A29" s="19" t="s">
        <v>1252</v>
      </c>
      <c r="B29" s="20" t="s">
        <v>1253</v>
      </c>
      <c r="C29" s="21">
        <v>18</v>
      </c>
      <c r="D29" s="21">
        <v>9</v>
      </c>
      <c r="E29" s="21">
        <v>9</v>
      </c>
      <c r="F29" s="21"/>
      <c r="G29" s="21">
        <f t="shared" si="2"/>
        <v>16</v>
      </c>
      <c r="H29" s="21">
        <v>16</v>
      </c>
      <c r="I29" s="21">
        <v>7</v>
      </c>
      <c r="J29" s="21"/>
      <c r="K29" s="21">
        <v>9</v>
      </c>
      <c r="L29" s="21"/>
      <c r="M29" s="21"/>
      <c r="N29" s="21"/>
      <c r="O29" s="21"/>
      <c r="P29" s="21"/>
      <c r="Q29" s="21"/>
      <c r="R29" s="21"/>
      <c r="S29" s="21"/>
      <c r="T29" s="27"/>
    </row>
    <row r="30" ht="16.5" outlineLevel="1" spans="1:20">
      <c r="A30" s="19" t="s">
        <v>1254</v>
      </c>
      <c r="B30" s="20" t="s">
        <v>1255</v>
      </c>
      <c r="C30" s="21">
        <v>166</v>
      </c>
      <c r="D30" s="21">
        <v>112</v>
      </c>
      <c r="E30" s="21">
        <v>54</v>
      </c>
      <c r="F30" s="21"/>
      <c r="G30" s="21">
        <f t="shared" si="2"/>
        <v>421</v>
      </c>
      <c r="H30" s="21">
        <v>289</v>
      </c>
      <c r="I30" s="21">
        <v>135</v>
      </c>
      <c r="J30" s="21">
        <v>16</v>
      </c>
      <c r="K30" s="21">
        <v>111</v>
      </c>
      <c r="L30" s="21"/>
      <c r="M30" s="21"/>
      <c r="N30" s="21"/>
      <c r="O30" s="21">
        <v>27</v>
      </c>
      <c r="P30" s="21"/>
      <c r="Q30" s="21">
        <v>132</v>
      </c>
      <c r="R30" s="21">
        <v>15</v>
      </c>
      <c r="S30" s="21"/>
      <c r="T30" s="27"/>
    </row>
    <row r="31" ht="16.5" outlineLevel="1" spans="1:20">
      <c r="A31" s="19" t="s">
        <v>1256</v>
      </c>
      <c r="B31" s="20" t="s">
        <v>1257</v>
      </c>
      <c r="C31" s="21">
        <v>24</v>
      </c>
      <c r="D31" s="21"/>
      <c r="E31" s="21">
        <v>24</v>
      </c>
      <c r="F31" s="21"/>
      <c r="G31" s="21">
        <f t="shared" si="2"/>
        <v>45</v>
      </c>
      <c r="H31" s="21">
        <v>30</v>
      </c>
      <c r="I31" s="21"/>
      <c r="J31" s="21"/>
      <c r="K31" s="21">
        <v>30</v>
      </c>
      <c r="L31" s="21"/>
      <c r="M31" s="21"/>
      <c r="N31" s="21"/>
      <c r="O31" s="21"/>
      <c r="P31" s="21"/>
      <c r="Q31" s="21">
        <v>15</v>
      </c>
      <c r="R31" s="21">
        <v>3</v>
      </c>
      <c r="S31" s="21"/>
      <c r="T31" s="27"/>
    </row>
    <row r="32" ht="16.5" outlineLevel="1" spans="1:20">
      <c r="A32" s="19" t="s">
        <v>1258</v>
      </c>
      <c r="B32" s="20" t="s">
        <v>1259</v>
      </c>
      <c r="C32" s="21">
        <v>17</v>
      </c>
      <c r="D32" s="21">
        <v>10</v>
      </c>
      <c r="E32" s="21">
        <v>5</v>
      </c>
      <c r="F32" s="21">
        <v>2</v>
      </c>
      <c r="G32" s="21">
        <f t="shared" si="2"/>
        <v>37</v>
      </c>
      <c r="H32" s="21">
        <v>20</v>
      </c>
      <c r="I32" s="21">
        <v>12</v>
      </c>
      <c r="J32" s="21"/>
      <c r="K32" s="21">
        <v>5</v>
      </c>
      <c r="L32" s="21"/>
      <c r="M32" s="21">
        <v>1</v>
      </c>
      <c r="N32" s="21"/>
      <c r="O32" s="21">
        <v>2</v>
      </c>
      <c r="P32" s="21"/>
      <c r="Q32" s="21">
        <v>17</v>
      </c>
      <c r="R32" s="21"/>
      <c r="S32" s="21"/>
      <c r="T32" s="27" t="s">
        <v>3651</v>
      </c>
    </row>
    <row r="33" s="6" customFormat="1" ht="20.1" customHeight="1" spans="1:20">
      <c r="A33" s="18">
        <v>17</v>
      </c>
      <c r="B33" s="16" t="s">
        <v>1261</v>
      </c>
      <c r="C33" s="22">
        <f>SUM(C34:C49)</f>
        <v>525</v>
      </c>
      <c r="D33" s="22">
        <f t="shared" ref="D33:S33" si="3">SUM(D34:D49)</f>
        <v>44</v>
      </c>
      <c r="E33" s="22">
        <f t="shared" si="3"/>
        <v>481</v>
      </c>
      <c r="F33" s="22">
        <f t="shared" si="3"/>
        <v>0</v>
      </c>
      <c r="G33" s="22">
        <f t="shared" si="3"/>
        <v>726</v>
      </c>
      <c r="H33" s="22">
        <f t="shared" si="3"/>
        <v>470</v>
      </c>
      <c r="I33" s="22">
        <f t="shared" si="3"/>
        <v>49</v>
      </c>
      <c r="J33" s="22">
        <f t="shared" si="3"/>
        <v>42</v>
      </c>
      <c r="K33" s="22">
        <f t="shared" si="3"/>
        <v>360</v>
      </c>
      <c r="L33" s="22">
        <f t="shared" si="3"/>
        <v>0</v>
      </c>
      <c r="M33" s="22">
        <f t="shared" si="3"/>
        <v>9</v>
      </c>
      <c r="N33" s="22">
        <f t="shared" si="3"/>
        <v>0</v>
      </c>
      <c r="O33" s="22">
        <f t="shared" si="3"/>
        <v>10</v>
      </c>
      <c r="P33" s="22">
        <f t="shared" si="3"/>
        <v>2</v>
      </c>
      <c r="Q33" s="22">
        <f t="shared" si="3"/>
        <v>254</v>
      </c>
      <c r="R33" s="22">
        <f t="shared" si="3"/>
        <v>28</v>
      </c>
      <c r="S33" s="22">
        <f t="shared" si="3"/>
        <v>0</v>
      </c>
      <c r="T33" s="26"/>
    </row>
    <row r="34" ht="16.5" outlineLevel="1" spans="1:20">
      <c r="A34" s="19" t="s">
        <v>1262</v>
      </c>
      <c r="B34" s="20" t="s">
        <v>1263</v>
      </c>
      <c r="C34" s="21">
        <v>39</v>
      </c>
      <c r="D34" s="21">
        <v>25</v>
      </c>
      <c r="E34" s="21">
        <v>14</v>
      </c>
      <c r="F34" s="21"/>
      <c r="G34" s="21">
        <f t="shared" ref="G34:G49" si="4">H34+P34+Q34</f>
        <v>78</v>
      </c>
      <c r="H34" s="21">
        <v>49</v>
      </c>
      <c r="I34" s="21">
        <v>25</v>
      </c>
      <c r="J34" s="21"/>
      <c r="K34" s="21">
        <v>17</v>
      </c>
      <c r="L34" s="21"/>
      <c r="M34" s="21">
        <v>2</v>
      </c>
      <c r="N34" s="21"/>
      <c r="O34" s="21">
        <v>5</v>
      </c>
      <c r="P34" s="21"/>
      <c r="Q34" s="21">
        <v>29</v>
      </c>
      <c r="R34" s="21">
        <v>8</v>
      </c>
      <c r="S34" s="21"/>
      <c r="T34" s="27"/>
    </row>
    <row r="35" ht="16.5" outlineLevel="1" spans="1:20">
      <c r="A35" s="19" t="s">
        <v>1264</v>
      </c>
      <c r="B35" s="20" t="s">
        <v>1265</v>
      </c>
      <c r="C35" s="21">
        <v>28</v>
      </c>
      <c r="D35" s="21"/>
      <c r="E35" s="21">
        <v>28</v>
      </c>
      <c r="F35" s="21"/>
      <c r="G35" s="21">
        <f t="shared" si="4"/>
        <v>47</v>
      </c>
      <c r="H35" s="21">
        <v>23</v>
      </c>
      <c r="I35" s="21"/>
      <c r="J35" s="21">
        <v>11</v>
      </c>
      <c r="K35" s="21">
        <v>10</v>
      </c>
      <c r="L35" s="21"/>
      <c r="M35" s="21"/>
      <c r="N35" s="21"/>
      <c r="O35" s="21">
        <v>2</v>
      </c>
      <c r="P35" s="21"/>
      <c r="Q35" s="21">
        <v>24</v>
      </c>
      <c r="R35" s="21">
        <v>2</v>
      </c>
      <c r="S35" s="21"/>
      <c r="T35" s="27"/>
    </row>
    <row r="36" ht="16.5" outlineLevel="1" spans="1:20">
      <c r="A36" s="19" t="s">
        <v>1266</v>
      </c>
      <c r="B36" s="20" t="s">
        <v>1267</v>
      </c>
      <c r="C36" s="21">
        <v>96</v>
      </c>
      <c r="D36" s="21"/>
      <c r="E36" s="21">
        <v>96</v>
      </c>
      <c r="F36" s="21"/>
      <c r="G36" s="21">
        <f t="shared" si="4"/>
        <v>115</v>
      </c>
      <c r="H36" s="21">
        <v>85</v>
      </c>
      <c r="I36" s="21"/>
      <c r="J36" s="21"/>
      <c r="K36" s="21">
        <v>85</v>
      </c>
      <c r="L36" s="21"/>
      <c r="M36" s="21"/>
      <c r="N36" s="21"/>
      <c r="O36" s="21"/>
      <c r="P36" s="21"/>
      <c r="Q36" s="21">
        <v>30</v>
      </c>
      <c r="R36" s="21">
        <v>1</v>
      </c>
      <c r="S36" s="21"/>
      <c r="T36" s="27"/>
    </row>
    <row r="37" ht="16.5" outlineLevel="1" spans="1:20">
      <c r="A37" s="19" t="s">
        <v>1268</v>
      </c>
      <c r="B37" s="20" t="s">
        <v>1269</v>
      </c>
      <c r="C37" s="21">
        <v>18</v>
      </c>
      <c r="D37" s="21"/>
      <c r="E37" s="21">
        <v>18</v>
      </c>
      <c r="F37" s="21"/>
      <c r="G37" s="21">
        <f t="shared" si="4"/>
        <v>19</v>
      </c>
      <c r="H37" s="21">
        <v>14</v>
      </c>
      <c r="I37" s="21"/>
      <c r="J37" s="21">
        <v>4</v>
      </c>
      <c r="K37" s="21">
        <v>10</v>
      </c>
      <c r="L37" s="21"/>
      <c r="M37" s="21"/>
      <c r="N37" s="21"/>
      <c r="O37" s="21"/>
      <c r="P37" s="21"/>
      <c r="Q37" s="21">
        <v>5</v>
      </c>
      <c r="R37" s="21"/>
      <c r="S37" s="21"/>
      <c r="T37" s="27"/>
    </row>
    <row r="38" ht="16.5" outlineLevel="1" spans="1:20">
      <c r="A38" s="19" t="s">
        <v>1270</v>
      </c>
      <c r="B38" s="20" t="s">
        <v>1271</v>
      </c>
      <c r="C38" s="21">
        <v>32</v>
      </c>
      <c r="D38" s="21"/>
      <c r="E38" s="21">
        <v>32</v>
      </c>
      <c r="F38" s="21"/>
      <c r="G38" s="21">
        <f t="shared" si="4"/>
        <v>41</v>
      </c>
      <c r="H38" s="21">
        <v>27</v>
      </c>
      <c r="I38" s="21"/>
      <c r="J38" s="21"/>
      <c r="K38" s="21">
        <v>27</v>
      </c>
      <c r="L38" s="21"/>
      <c r="M38" s="21"/>
      <c r="N38" s="21"/>
      <c r="O38" s="21"/>
      <c r="P38" s="21"/>
      <c r="Q38" s="21">
        <v>14</v>
      </c>
      <c r="R38" s="21"/>
      <c r="S38" s="21"/>
      <c r="T38" s="27"/>
    </row>
    <row r="39" ht="16.5" outlineLevel="1" spans="1:20">
      <c r="A39" s="19" t="s">
        <v>1272</v>
      </c>
      <c r="B39" s="20" t="s">
        <v>1273</v>
      </c>
      <c r="C39" s="21">
        <v>12</v>
      </c>
      <c r="D39" s="21"/>
      <c r="E39" s="21">
        <v>12</v>
      </c>
      <c r="F39" s="21"/>
      <c r="G39" s="21">
        <f t="shared" si="4"/>
        <v>29</v>
      </c>
      <c r="H39" s="21">
        <v>15</v>
      </c>
      <c r="I39" s="21"/>
      <c r="J39" s="21"/>
      <c r="K39" s="21">
        <v>14</v>
      </c>
      <c r="L39" s="21"/>
      <c r="M39" s="21">
        <v>1</v>
      </c>
      <c r="N39" s="21"/>
      <c r="O39" s="21"/>
      <c r="P39" s="21"/>
      <c r="Q39" s="21">
        <v>14</v>
      </c>
      <c r="R39" s="21"/>
      <c r="S39" s="21"/>
      <c r="T39" s="27"/>
    </row>
    <row r="40" ht="16.5" outlineLevel="1" spans="1:20">
      <c r="A40" s="19" t="s">
        <v>1274</v>
      </c>
      <c r="B40" s="20" t="s">
        <v>1275</v>
      </c>
      <c r="C40" s="21">
        <v>21</v>
      </c>
      <c r="D40" s="21"/>
      <c r="E40" s="21">
        <v>21</v>
      </c>
      <c r="F40" s="21"/>
      <c r="G40" s="21">
        <f t="shared" si="4"/>
        <v>18</v>
      </c>
      <c r="H40" s="21">
        <v>4</v>
      </c>
      <c r="I40" s="21"/>
      <c r="J40" s="21"/>
      <c r="K40" s="21">
        <v>2</v>
      </c>
      <c r="L40" s="21"/>
      <c r="M40" s="21">
        <v>2</v>
      </c>
      <c r="N40" s="21"/>
      <c r="O40" s="21"/>
      <c r="P40" s="21"/>
      <c r="Q40" s="21">
        <v>14</v>
      </c>
      <c r="R40" s="21">
        <v>1</v>
      </c>
      <c r="S40" s="21"/>
      <c r="T40" s="27"/>
    </row>
    <row r="41" ht="16.5" outlineLevel="1" spans="1:20">
      <c r="A41" s="19" t="s">
        <v>1276</v>
      </c>
      <c r="B41" s="20" t="s">
        <v>1277</v>
      </c>
      <c r="C41" s="21">
        <v>30</v>
      </c>
      <c r="D41" s="21"/>
      <c r="E41" s="21">
        <v>30</v>
      </c>
      <c r="F41" s="21"/>
      <c r="G41" s="21">
        <f t="shared" si="4"/>
        <v>66</v>
      </c>
      <c r="H41" s="21">
        <v>28</v>
      </c>
      <c r="I41" s="21">
        <v>1</v>
      </c>
      <c r="J41" s="21">
        <v>5</v>
      </c>
      <c r="K41" s="21">
        <v>22</v>
      </c>
      <c r="L41" s="21"/>
      <c r="M41" s="21"/>
      <c r="N41" s="21"/>
      <c r="O41" s="21"/>
      <c r="P41" s="21">
        <v>2</v>
      </c>
      <c r="Q41" s="21">
        <v>36</v>
      </c>
      <c r="R41" s="21">
        <v>4</v>
      </c>
      <c r="S41" s="21"/>
      <c r="T41" s="27"/>
    </row>
    <row r="42" ht="16.5" outlineLevel="1" spans="1:20">
      <c r="A42" s="19" t="s">
        <v>1278</v>
      </c>
      <c r="B42" s="20" t="s">
        <v>1279</v>
      </c>
      <c r="C42" s="21">
        <v>26</v>
      </c>
      <c r="D42" s="21"/>
      <c r="E42" s="21">
        <v>26</v>
      </c>
      <c r="F42" s="21"/>
      <c r="G42" s="21">
        <f t="shared" si="4"/>
        <v>45</v>
      </c>
      <c r="H42" s="21">
        <v>25</v>
      </c>
      <c r="I42" s="21">
        <v>1</v>
      </c>
      <c r="J42" s="21">
        <v>5</v>
      </c>
      <c r="K42" s="21">
        <v>15</v>
      </c>
      <c r="L42" s="21"/>
      <c r="M42" s="21">
        <v>4</v>
      </c>
      <c r="N42" s="21"/>
      <c r="O42" s="21"/>
      <c r="P42" s="21"/>
      <c r="Q42" s="21">
        <v>20</v>
      </c>
      <c r="R42" s="21">
        <v>3</v>
      </c>
      <c r="S42" s="21"/>
      <c r="T42" s="27"/>
    </row>
    <row r="43" ht="16.5" outlineLevel="1" spans="1:20">
      <c r="A43" s="19" t="s">
        <v>1280</v>
      </c>
      <c r="B43" s="20" t="s">
        <v>1281</v>
      </c>
      <c r="C43" s="21">
        <v>15</v>
      </c>
      <c r="D43" s="21"/>
      <c r="E43" s="21">
        <v>15</v>
      </c>
      <c r="F43" s="21"/>
      <c r="G43" s="21">
        <f t="shared" si="4"/>
        <v>13</v>
      </c>
      <c r="H43" s="21">
        <v>13</v>
      </c>
      <c r="I43" s="21"/>
      <c r="J43" s="21"/>
      <c r="K43" s="21">
        <v>13</v>
      </c>
      <c r="L43" s="21"/>
      <c r="M43" s="21"/>
      <c r="N43" s="21"/>
      <c r="O43" s="21"/>
      <c r="P43" s="21"/>
      <c r="Q43" s="21"/>
      <c r="R43" s="21"/>
      <c r="S43" s="21"/>
      <c r="T43" s="27"/>
    </row>
    <row r="44" ht="16.5" outlineLevel="1" spans="1:20">
      <c r="A44" s="19" t="s">
        <v>1282</v>
      </c>
      <c r="B44" s="20" t="s">
        <v>1283</v>
      </c>
      <c r="C44" s="21">
        <v>19</v>
      </c>
      <c r="D44" s="21"/>
      <c r="E44" s="21">
        <v>19</v>
      </c>
      <c r="F44" s="21"/>
      <c r="G44" s="21">
        <f t="shared" si="4"/>
        <v>25</v>
      </c>
      <c r="H44" s="21">
        <v>18</v>
      </c>
      <c r="I44" s="21"/>
      <c r="J44" s="21">
        <v>17</v>
      </c>
      <c r="K44" s="21"/>
      <c r="L44" s="21"/>
      <c r="M44" s="21"/>
      <c r="N44" s="21"/>
      <c r="O44" s="21">
        <v>1</v>
      </c>
      <c r="P44" s="21"/>
      <c r="Q44" s="21">
        <v>7</v>
      </c>
      <c r="R44" s="21"/>
      <c r="S44" s="21"/>
      <c r="T44" s="27"/>
    </row>
    <row r="45" ht="16.5" outlineLevel="1" spans="1:20">
      <c r="A45" s="19" t="s">
        <v>1284</v>
      </c>
      <c r="B45" s="20" t="s">
        <v>1285</v>
      </c>
      <c r="C45" s="21">
        <v>104</v>
      </c>
      <c r="D45" s="21">
        <v>16</v>
      </c>
      <c r="E45" s="21">
        <v>88</v>
      </c>
      <c r="F45" s="21"/>
      <c r="G45" s="21">
        <f t="shared" si="4"/>
        <v>131</v>
      </c>
      <c r="H45" s="21">
        <v>85</v>
      </c>
      <c r="I45" s="21">
        <v>18</v>
      </c>
      <c r="J45" s="21"/>
      <c r="K45" s="21">
        <v>65</v>
      </c>
      <c r="L45" s="21"/>
      <c r="M45" s="21"/>
      <c r="N45" s="21"/>
      <c r="O45" s="21">
        <v>2</v>
      </c>
      <c r="P45" s="21"/>
      <c r="Q45" s="21">
        <v>46</v>
      </c>
      <c r="R45" s="21">
        <v>9</v>
      </c>
      <c r="S45" s="21"/>
      <c r="T45" s="27"/>
    </row>
    <row r="46" ht="16.5" outlineLevel="1" spans="1:20">
      <c r="A46" s="19" t="s">
        <v>1286</v>
      </c>
      <c r="B46" s="20" t="s">
        <v>1287</v>
      </c>
      <c r="C46" s="21">
        <v>50</v>
      </c>
      <c r="D46" s="21"/>
      <c r="E46" s="21">
        <v>50</v>
      </c>
      <c r="F46" s="21"/>
      <c r="G46" s="21">
        <f t="shared" si="4"/>
        <v>68</v>
      </c>
      <c r="H46" s="21">
        <v>54</v>
      </c>
      <c r="I46" s="21"/>
      <c r="J46" s="21"/>
      <c r="K46" s="21">
        <v>54</v>
      </c>
      <c r="L46" s="21"/>
      <c r="M46" s="21"/>
      <c r="N46" s="21"/>
      <c r="O46" s="21"/>
      <c r="P46" s="21"/>
      <c r="Q46" s="21">
        <v>14</v>
      </c>
      <c r="R46" s="21"/>
      <c r="S46" s="21"/>
      <c r="T46" s="27"/>
    </row>
    <row r="47" ht="16.5" outlineLevel="1" spans="1:20">
      <c r="A47" s="19" t="s">
        <v>1288</v>
      </c>
      <c r="B47" s="20" t="s">
        <v>1289</v>
      </c>
      <c r="C47" s="21">
        <v>6</v>
      </c>
      <c r="D47" s="21"/>
      <c r="E47" s="21">
        <v>6</v>
      </c>
      <c r="F47" s="21"/>
      <c r="G47" s="21">
        <f t="shared" si="4"/>
        <v>7</v>
      </c>
      <c r="H47" s="21">
        <v>6</v>
      </c>
      <c r="I47" s="21"/>
      <c r="J47" s="21"/>
      <c r="K47" s="21">
        <v>6</v>
      </c>
      <c r="L47" s="21"/>
      <c r="M47" s="21"/>
      <c r="N47" s="21"/>
      <c r="O47" s="21"/>
      <c r="P47" s="21"/>
      <c r="Q47" s="21">
        <v>1</v>
      </c>
      <c r="R47" s="21"/>
      <c r="S47" s="21"/>
      <c r="T47" s="27"/>
    </row>
    <row r="48" ht="16.5" outlineLevel="1" spans="1:20">
      <c r="A48" s="19" t="s">
        <v>1290</v>
      </c>
      <c r="B48" s="20" t="s">
        <v>1291</v>
      </c>
      <c r="C48" s="21">
        <v>16</v>
      </c>
      <c r="D48" s="21"/>
      <c r="E48" s="21">
        <v>16</v>
      </c>
      <c r="F48" s="21"/>
      <c r="G48" s="21">
        <f t="shared" si="4"/>
        <v>12</v>
      </c>
      <c r="H48" s="21">
        <v>12</v>
      </c>
      <c r="I48" s="21"/>
      <c r="J48" s="21"/>
      <c r="K48" s="21">
        <v>12</v>
      </c>
      <c r="L48" s="21"/>
      <c r="M48" s="21"/>
      <c r="N48" s="21"/>
      <c r="O48" s="21"/>
      <c r="P48" s="21"/>
      <c r="Q48" s="21"/>
      <c r="R48" s="21"/>
      <c r="S48" s="21"/>
      <c r="T48" s="27"/>
    </row>
    <row r="49" ht="16.5" outlineLevel="1" spans="1:20">
      <c r="A49" s="19" t="s">
        <v>1292</v>
      </c>
      <c r="B49" s="20" t="s">
        <v>3610</v>
      </c>
      <c r="C49" s="21">
        <v>13</v>
      </c>
      <c r="D49" s="21">
        <v>3</v>
      </c>
      <c r="E49" s="21">
        <v>10</v>
      </c>
      <c r="F49" s="21"/>
      <c r="G49" s="21">
        <f t="shared" si="4"/>
        <v>12</v>
      </c>
      <c r="H49" s="21">
        <v>12</v>
      </c>
      <c r="I49" s="21">
        <v>4</v>
      </c>
      <c r="J49" s="21"/>
      <c r="K49" s="21">
        <v>8</v>
      </c>
      <c r="L49" s="21"/>
      <c r="M49" s="21"/>
      <c r="N49" s="21"/>
      <c r="O49" s="21"/>
      <c r="P49" s="21"/>
      <c r="Q49" s="21"/>
      <c r="R49" s="21"/>
      <c r="S49" s="21"/>
      <c r="T49" s="27"/>
    </row>
    <row r="50" s="6" customFormat="1" ht="20.1" customHeight="1" spans="1:20">
      <c r="A50" s="18">
        <v>16</v>
      </c>
      <c r="B50" s="16" t="s">
        <v>1295</v>
      </c>
      <c r="C50" s="22">
        <f>SUM(C51:C85)</f>
        <v>3882</v>
      </c>
      <c r="D50" s="22">
        <f t="shared" ref="D50:S50" si="5">SUM(D51:D85)</f>
        <v>74</v>
      </c>
      <c r="E50" s="22">
        <f t="shared" si="5"/>
        <v>3802</v>
      </c>
      <c r="F50" s="22">
        <f t="shared" si="5"/>
        <v>6</v>
      </c>
      <c r="G50" s="22">
        <f t="shared" si="5"/>
        <v>4650</v>
      </c>
      <c r="H50" s="22">
        <f t="shared" si="5"/>
        <v>3322</v>
      </c>
      <c r="I50" s="22">
        <f t="shared" si="5"/>
        <v>83</v>
      </c>
      <c r="J50" s="22">
        <f t="shared" si="5"/>
        <v>55</v>
      </c>
      <c r="K50" s="22">
        <f t="shared" si="5"/>
        <v>378</v>
      </c>
      <c r="L50" s="22">
        <f t="shared" si="5"/>
        <v>2786</v>
      </c>
      <c r="M50" s="22">
        <f t="shared" si="5"/>
        <v>9</v>
      </c>
      <c r="N50" s="22">
        <f t="shared" si="5"/>
        <v>2</v>
      </c>
      <c r="O50" s="22">
        <f t="shared" si="5"/>
        <v>9</v>
      </c>
      <c r="P50" s="22">
        <f t="shared" si="5"/>
        <v>7</v>
      </c>
      <c r="Q50" s="22">
        <f t="shared" si="5"/>
        <v>1321</v>
      </c>
      <c r="R50" s="22">
        <f t="shared" si="5"/>
        <v>16</v>
      </c>
      <c r="S50" s="22">
        <f t="shared" si="5"/>
        <v>1</v>
      </c>
      <c r="T50" s="26"/>
    </row>
    <row r="51" ht="16.5" outlineLevel="1" spans="1:20">
      <c r="A51" s="19" t="s">
        <v>1296</v>
      </c>
      <c r="B51" s="20" t="s">
        <v>1297</v>
      </c>
      <c r="C51" s="21">
        <v>42</v>
      </c>
      <c r="D51" s="21">
        <v>14</v>
      </c>
      <c r="E51" s="21">
        <v>26</v>
      </c>
      <c r="F51" s="21">
        <v>2</v>
      </c>
      <c r="G51" s="21">
        <f t="shared" ref="G51:G85" si="6">H51+P51+Q51</f>
        <v>76</v>
      </c>
      <c r="H51" s="21">
        <v>42</v>
      </c>
      <c r="I51" s="21">
        <v>15</v>
      </c>
      <c r="J51" s="21"/>
      <c r="K51" s="21">
        <v>24</v>
      </c>
      <c r="L51" s="21">
        <v>1</v>
      </c>
      <c r="M51" s="21"/>
      <c r="N51" s="21"/>
      <c r="O51" s="21">
        <v>2</v>
      </c>
      <c r="P51" s="21">
        <v>1</v>
      </c>
      <c r="Q51" s="21">
        <v>33</v>
      </c>
      <c r="R51" s="21">
        <v>2</v>
      </c>
      <c r="S51" s="21"/>
      <c r="T51" s="27"/>
    </row>
    <row r="52" ht="16.5" outlineLevel="1" spans="1:20">
      <c r="A52" s="19" t="s">
        <v>1298</v>
      </c>
      <c r="B52" s="20" t="s">
        <v>1299</v>
      </c>
      <c r="C52" s="21">
        <v>10</v>
      </c>
      <c r="D52" s="21"/>
      <c r="E52" s="21">
        <v>10</v>
      </c>
      <c r="F52" s="21"/>
      <c r="G52" s="21">
        <f t="shared" si="6"/>
        <v>14</v>
      </c>
      <c r="H52" s="21">
        <v>9</v>
      </c>
      <c r="I52" s="21"/>
      <c r="J52" s="21"/>
      <c r="K52" s="21">
        <v>9</v>
      </c>
      <c r="L52" s="21"/>
      <c r="M52" s="21"/>
      <c r="N52" s="21"/>
      <c r="O52" s="21"/>
      <c r="P52" s="21"/>
      <c r="Q52" s="21">
        <v>5</v>
      </c>
      <c r="R52" s="21"/>
      <c r="S52" s="21"/>
      <c r="T52" s="27"/>
    </row>
    <row r="53" ht="16.5" outlineLevel="1" spans="1:20">
      <c r="A53" s="19" t="s">
        <v>1300</v>
      </c>
      <c r="B53" s="20" t="s">
        <v>1301</v>
      </c>
      <c r="C53" s="21">
        <v>25</v>
      </c>
      <c r="D53" s="21"/>
      <c r="E53" s="21">
        <v>25</v>
      </c>
      <c r="F53" s="21"/>
      <c r="G53" s="21">
        <f t="shared" si="6"/>
        <v>29</v>
      </c>
      <c r="H53" s="21">
        <v>25</v>
      </c>
      <c r="I53" s="21"/>
      <c r="J53" s="21"/>
      <c r="K53" s="21">
        <v>16</v>
      </c>
      <c r="L53" s="21"/>
      <c r="M53" s="21">
        <v>9</v>
      </c>
      <c r="N53" s="21"/>
      <c r="O53" s="21"/>
      <c r="P53" s="21"/>
      <c r="Q53" s="21">
        <v>4</v>
      </c>
      <c r="R53" s="21">
        <v>3</v>
      </c>
      <c r="S53" s="21"/>
      <c r="T53" s="27"/>
    </row>
    <row r="54" ht="16.5" outlineLevel="1" spans="1:20">
      <c r="A54" s="19" t="s">
        <v>1302</v>
      </c>
      <c r="B54" s="20" t="s">
        <v>1303</v>
      </c>
      <c r="C54" s="21">
        <v>17</v>
      </c>
      <c r="D54" s="21"/>
      <c r="E54" s="21">
        <v>17</v>
      </c>
      <c r="F54" s="21"/>
      <c r="G54" s="21">
        <f t="shared" si="6"/>
        <v>31</v>
      </c>
      <c r="H54" s="21">
        <v>15</v>
      </c>
      <c r="I54" s="21"/>
      <c r="J54" s="21"/>
      <c r="K54" s="21">
        <v>15</v>
      </c>
      <c r="L54" s="21"/>
      <c r="M54" s="21"/>
      <c r="N54" s="21"/>
      <c r="O54" s="21"/>
      <c r="P54" s="21"/>
      <c r="Q54" s="21">
        <v>16</v>
      </c>
      <c r="R54" s="21"/>
      <c r="S54" s="21"/>
      <c r="T54" s="27"/>
    </row>
    <row r="55" ht="16.5" outlineLevel="1" spans="1:20">
      <c r="A55" s="19" t="s">
        <v>1304</v>
      </c>
      <c r="B55" s="20" t="s">
        <v>1305</v>
      </c>
      <c r="C55" s="21">
        <v>7</v>
      </c>
      <c r="D55" s="21"/>
      <c r="E55" s="21">
        <v>7</v>
      </c>
      <c r="F55" s="21"/>
      <c r="G55" s="21">
        <f t="shared" si="6"/>
        <v>11</v>
      </c>
      <c r="H55" s="21">
        <v>7</v>
      </c>
      <c r="I55" s="21"/>
      <c r="J55" s="21"/>
      <c r="K55" s="21">
        <v>7</v>
      </c>
      <c r="L55" s="21"/>
      <c r="M55" s="21"/>
      <c r="N55" s="21"/>
      <c r="O55" s="21"/>
      <c r="P55" s="21"/>
      <c r="Q55" s="21">
        <v>4</v>
      </c>
      <c r="R55" s="21"/>
      <c r="S55" s="21"/>
      <c r="T55" s="27"/>
    </row>
    <row r="56" ht="16.5" outlineLevel="1" spans="1:20">
      <c r="A56" s="19" t="s">
        <v>1306</v>
      </c>
      <c r="B56" s="20" t="s">
        <v>1307</v>
      </c>
      <c r="C56" s="21">
        <v>14</v>
      </c>
      <c r="D56" s="21"/>
      <c r="E56" s="21">
        <v>14</v>
      </c>
      <c r="F56" s="21"/>
      <c r="G56" s="21">
        <f t="shared" si="6"/>
        <v>24</v>
      </c>
      <c r="H56" s="21">
        <v>17</v>
      </c>
      <c r="I56" s="21">
        <v>2</v>
      </c>
      <c r="J56" s="21">
        <v>7</v>
      </c>
      <c r="K56" s="21">
        <v>6</v>
      </c>
      <c r="L56" s="21"/>
      <c r="M56" s="21"/>
      <c r="N56" s="21">
        <v>2</v>
      </c>
      <c r="O56" s="21"/>
      <c r="P56" s="21"/>
      <c r="Q56" s="21">
        <v>7</v>
      </c>
      <c r="R56" s="21"/>
      <c r="S56" s="21"/>
      <c r="T56" s="27"/>
    </row>
    <row r="57" ht="16.5" outlineLevel="1" spans="1:20">
      <c r="A57" s="19" t="s">
        <v>1308</v>
      </c>
      <c r="B57" s="20" t="s">
        <v>1309</v>
      </c>
      <c r="C57" s="21">
        <v>61</v>
      </c>
      <c r="D57" s="21">
        <v>8</v>
      </c>
      <c r="E57" s="21">
        <v>53</v>
      </c>
      <c r="F57" s="21"/>
      <c r="G57" s="21">
        <f t="shared" si="6"/>
        <v>71</v>
      </c>
      <c r="H57" s="21">
        <v>63</v>
      </c>
      <c r="I57" s="21">
        <v>9</v>
      </c>
      <c r="J57" s="21"/>
      <c r="K57" s="21">
        <v>52</v>
      </c>
      <c r="L57" s="21"/>
      <c r="M57" s="21"/>
      <c r="N57" s="21"/>
      <c r="O57" s="21">
        <v>2</v>
      </c>
      <c r="P57" s="21"/>
      <c r="Q57" s="21">
        <v>8</v>
      </c>
      <c r="R57" s="21"/>
      <c r="S57" s="21"/>
      <c r="T57" s="27"/>
    </row>
    <row r="58" ht="16.5" outlineLevel="1" spans="1:20">
      <c r="A58" s="19" t="s">
        <v>1310</v>
      </c>
      <c r="B58" s="20" t="s">
        <v>1311</v>
      </c>
      <c r="C58" s="21">
        <v>55</v>
      </c>
      <c r="D58" s="21">
        <v>21</v>
      </c>
      <c r="E58" s="21">
        <v>31</v>
      </c>
      <c r="F58" s="21">
        <v>3</v>
      </c>
      <c r="G58" s="21">
        <f t="shared" si="6"/>
        <v>87</v>
      </c>
      <c r="H58" s="21">
        <v>57</v>
      </c>
      <c r="I58" s="21">
        <v>22</v>
      </c>
      <c r="J58" s="21"/>
      <c r="K58" s="21">
        <v>32</v>
      </c>
      <c r="L58" s="21"/>
      <c r="M58" s="21"/>
      <c r="N58" s="21"/>
      <c r="O58" s="21">
        <v>3</v>
      </c>
      <c r="P58" s="21"/>
      <c r="Q58" s="21">
        <v>30</v>
      </c>
      <c r="R58" s="21">
        <v>1</v>
      </c>
      <c r="S58" s="21"/>
      <c r="T58" s="27"/>
    </row>
    <row r="59" ht="16.5" outlineLevel="1" spans="1:20">
      <c r="A59" s="19" t="s">
        <v>1312</v>
      </c>
      <c r="B59" s="20" t="s">
        <v>1313</v>
      </c>
      <c r="C59" s="21">
        <v>35</v>
      </c>
      <c r="D59" s="21"/>
      <c r="E59" s="21">
        <v>35</v>
      </c>
      <c r="F59" s="21"/>
      <c r="G59" s="21">
        <f t="shared" si="6"/>
        <v>43</v>
      </c>
      <c r="H59" s="21">
        <v>34</v>
      </c>
      <c r="I59" s="21"/>
      <c r="J59" s="21"/>
      <c r="K59" s="21">
        <v>34</v>
      </c>
      <c r="L59" s="21"/>
      <c r="M59" s="21"/>
      <c r="N59" s="21"/>
      <c r="O59" s="21"/>
      <c r="P59" s="21"/>
      <c r="Q59" s="21">
        <v>9</v>
      </c>
      <c r="R59" s="21">
        <v>1</v>
      </c>
      <c r="S59" s="21"/>
      <c r="T59" s="27"/>
    </row>
    <row r="60" ht="16.5" outlineLevel="1" spans="1:20">
      <c r="A60" s="19" t="s">
        <v>1314</v>
      </c>
      <c r="B60" s="20" t="s">
        <v>1315</v>
      </c>
      <c r="C60" s="21">
        <v>43</v>
      </c>
      <c r="D60" s="21"/>
      <c r="E60" s="21">
        <v>43</v>
      </c>
      <c r="F60" s="21"/>
      <c r="G60" s="21">
        <f t="shared" si="6"/>
        <v>56</v>
      </c>
      <c r="H60" s="21">
        <v>36</v>
      </c>
      <c r="I60" s="21"/>
      <c r="J60" s="21">
        <v>34</v>
      </c>
      <c r="K60" s="21">
        <v>2</v>
      </c>
      <c r="L60" s="21"/>
      <c r="M60" s="21"/>
      <c r="N60" s="21"/>
      <c r="O60" s="21"/>
      <c r="P60" s="21"/>
      <c r="Q60" s="21">
        <v>20</v>
      </c>
      <c r="R60" s="21">
        <v>1</v>
      </c>
      <c r="S60" s="21"/>
      <c r="T60" s="27"/>
    </row>
    <row r="61" ht="16.5" outlineLevel="1" spans="1:20">
      <c r="A61" s="19" t="s">
        <v>1316</v>
      </c>
      <c r="B61" s="20" t="s">
        <v>1317</v>
      </c>
      <c r="C61" s="21">
        <v>16</v>
      </c>
      <c r="D61" s="21"/>
      <c r="E61" s="21">
        <v>16</v>
      </c>
      <c r="F61" s="21"/>
      <c r="G61" s="21">
        <f t="shared" si="6"/>
        <v>17</v>
      </c>
      <c r="H61" s="21">
        <v>16</v>
      </c>
      <c r="I61" s="21"/>
      <c r="J61" s="21"/>
      <c r="K61" s="21">
        <v>16</v>
      </c>
      <c r="L61" s="21"/>
      <c r="M61" s="21"/>
      <c r="N61" s="21"/>
      <c r="O61" s="21"/>
      <c r="P61" s="21"/>
      <c r="Q61" s="21">
        <v>1</v>
      </c>
      <c r="R61" s="21"/>
      <c r="S61" s="21"/>
      <c r="T61" s="27"/>
    </row>
    <row r="62" ht="16.5" outlineLevel="1" spans="1:20">
      <c r="A62" s="19" t="s">
        <v>1318</v>
      </c>
      <c r="B62" s="20" t="s">
        <v>1319</v>
      </c>
      <c r="C62" s="21">
        <v>52</v>
      </c>
      <c r="D62" s="21">
        <v>24</v>
      </c>
      <c r="E62" s="21">
        <v>27</v>
      </c>
      <c r="F62" s="21">
        <v>1</v>
      </c>
      <c r="G62" s="21">
        <f t="shared" si="6"/>
        <v>110</v>
      </c>
      <c r="H62" s="21">
        <v>52</v>
      </c>
      <c r="I62" s="21">
        <v>24</v>
      </c>
      <c r="J62" s="21">
        <v>2</v>
      </c>
      <c r="K62" s="21">
        <v>26</v>
      </c>
      <c r="L62" s="21"/>
      <c r="M62" s="21"/>
      <c r="N62" s="21"/>
      <c r="O62" s="21"/>
      <c r="P62" s="21"/>
      <c r="Q62" s="21">
        <v>58</v>
      </c>
      <c r="R62" s="21">
        <v>1</v>
      </c>
      <c r="S62" s="21"/>
      <c r="T62" s="27"/>
    </row>
    <row r="63" ht="16.5" outlineLevel="1" spans="1:20">
      <c r="A63" s="19" t="s">
        <v>1320</v>
      </c>
      <c r="B63" s="20" t="s">
        <v>1321</v>
      </c>
      <c r="C63" s="21">
        <v>48</v>
      </c>
      <c r="D63" s="21"/>
      <c r="E63" s="21">
        <v>48</v>
      </c>
      <c r="F63" s="21"/>
      <c r="G63" s="21">
        <f t="shared" si="6"/>
        <v>54</v>
      </c>
      <c r="H63" s="21">
        <v>39</v>
      </c>
      <c r="I63" s="21">
        <v>1</v>
      </c>
      <c r="J63" s="21">
        <v>12</v>
      </c>
      <c r="K63" s="21">
        <v>24</v>
      </c>
      <c r="L63" s="21"/>
      <c r="M63" s="21"/>
      <c r="N63" s="21"/>
      <c r="O63" s="21">
        <v>2</v>
      </c>
      <c r="P63" s="21">
        <v>1</v>
      </c>
      <c r="Q63" s="21">
        <v>14</v>
      </c>
      <c r="R63" s="21">
        <v>1</v>
      </c>
      <c r="S63" s="21"/>
      <c r="T63" s="27"/>
    </row>
    <row r="64" ht="16.5" outlineLevel="1" spans="1:20">
      <c r="A64" s="19" t="s">
        <v>1322</v>
      </c>
      <c r="B64" s="20" t="s">
        <v>1323</v>
      </c>
      <c r="C64" s="21">
        <v>625</v>
      </c>
      <c r="D64" s="21"/>
      <c r="E64" s="21">
        <v>625</v>
      </c>
      <c r="F64" s="21"/>
      <c r="G64" s="21">
        <f t="shared" si="6"/>
        <v>682</v>
      </c>
      <c r="H64" s="21">
        <v>516</v>
      </c>
      <c r="I64" s="21"/>
      <c r="J64" s="21"/>
      <c r="K64" s="21"/>
      <c r="L64" s="21">
        <v>516</v>
      </c>
      <c r="M64" s="21"/>
      <c r="N64" s="21"/>
      <c r="O64" s="21"/>
      <c r="P64" s="21"/>
      <c r="Q64" s="21">
        <v>166</v>
      </c>
      <c r="R64" s="21"/>
      <c r="S64" s="21"/>
      <c r="T64" s="27" t="s">
        <v>3651</v>
      </c>
    </row>
    <row r="65" ht="16.5" outlineLevel="1" spans="1:20">
      <c r="A65" s="19" t="s">
        <v>1324</v>
      </c>
      <c r="B65" s="20" t="s">
        <v>1325</v>
      </c>
      <c r="C65" s="21">
        <v>230</v>
      </c>
      <c r="D65" s="21"/>
      <c r="E65" s="21">
        <v>230</v>
      </c>
      <c r="F65" s="21"/>
      <c r="G65" s="21">
        <f t="shared" si="6"/>
        <v>229</v>
      </c>
      <c r="H65" s="21">
        <v>188</v>
      </c>
      <c r="I65" s="21"/>
      <c r="J65" s="21"/>
      <c r="K65" s="21"/>
      <c r="L65" s="21">
        <v>188</v>
      </c>
      <c r="M65" s="21"/>
      <c r="N65" s="21"/>
      <c r="O65" s="21"/>
      <c r="P65" s="21"/>
      <c r="Q65" s="21">
        <v>41</v>
      </c>
      <c r="R65" s="21">
        <v>3</v>
      </c>
      <c r="S65" s="21"/>
      <c r="T65" s="27"/>
    </row>
    <row r="66" ht="16.5" outlineLevel="1" spans="1:20">
      <c r="A66" s="19" t="s">
        <v>1326</v>
      </c>
      <c r="B66" s="20" t="s">
        <v>1327</v>
      </c>
      <c r="C66" s="21">
        <v>8</v>
      </c>
      <c r="D66" s="21"/>
      <c r="E66" s="21">
        <v>8</v>
      </c>
      <c r="F66" s="21"/>
      <c r="G66" s="21">
        <f t="shared" si="6"/>
        <v>7</v>
      </c>
      <c r="H66" s="21">
        <v>7</v>
      </c>
      <c r="I66" s="21"/>
      <c r="J66" s="21"/>
      <c r="K66" s="21">
        <v>7</v>
      </c>
      <c r="L66" s="21"/>
      <c r="M66" s="21"/>
      <c r="N66" s="21"/>
      <c r="O66" s="21"/>
      <c r="P66" s="21"/>
      <c r="Q66" s="21"/>
      <c r="R66" s="21"/>
      <c r="S66" s="21"/>
      <c r="T66" s="27"/>
    </row>
    <row r="67" ht="16.5" outlineLevel="1" spans="1:20">
      <c r="A67" s="19" t="s">
        <v>1328</v>
      </c>
      <c r="B67" s="20" t="s">
        <v>1329</v>
      </c>
      <c r="C67" s="21">
        <v>86</v>
      </c>
      <c r="D67" s="21"/>
      <c r="E67" s="21">
        <v>86</v>
      </c>
      <c r="F67" s="21"/>
      <c r="G67" s="21">
        <f t="shared" si="6"/>
        <v>115</v>
      </c>
      <c r="H67" s="21">
        <v>77</v>
      </c>
      <c r="I67" s="21"/>
      <c r="J67" s="21"/>
      <c r="K67" s="21">
        <v>77</v>
      </c>
      <c r="L67" s="21"/>
      <c r="M67" s="21"/>
      <c r="N67" s="21"/>
      <c r="O67" s="21"/>
      <c r="P67" s="21">
        <v>1</v>
      </c>
      <c r="Q67" s="21">
        <v>37</v>
      </c>
      <c r="R67" s="21">
        <v>3</v>
      </c>
      <c r="S67" s="21"/>
      <c r="T67" s="27"/>
    </row>
    <row r="68" ht="16.5" outlineLevel="1" spans="1:20">
      <c r="A68" s="19" t="s">
        <v>1330</v>
      </c>
      <c r="B68" s="20" t="s">
        <v>1331</v>
      </c>
      <c r="C68" s="21">
        <v>27</v>
      </c>
      <c r="D68" s="21"/>
      <c r="E68" s="21">
        <v>27</v>
      </c>
      <c r="F68" s="21"/>
      <c r="G68" s="21">
        <f t="shared" si="6"/>
        <v>20</v>
      </c>
      <c r="H68" s="21">
        <v>20</v>
      </c>
      <c r="I68" s="21"/>
      <c r="J68" s="21"/>
      <c r="K68" s="21">
        <v>20</v>
      </c>
      <c r="L68" s="21"/>
      <c r="M68" s="21"/>
      <c r="N68" s="21"/>
      <c r="O68" s="21"/>
      <c r="P68" s="21"/>
      <c r="Q68" s="21"/>
      <c r="R68" s="21"/>
      <c r="S68" s="21"/>
      <c r="T68" s="27"/>
    </row>
    <row r="69" ht="16.5" outlineLevel="1" spans="1:20">
      <c r="A69" s="19" t="s">
        <v>1332</v>
      </c>
      <c r="B69" s="20" t="s">
        <v>1333</v>
      </c>
      <c r="C69" s="21">
        <v>1350</v>
      </c>
      <c r="D69" s="21"/>
      <c r="E69" s="21">
        <v>1350</v>
      </c>
      <c r="F69" s="21"/>
      <c r="G69" s="21">
        <f t="shared" si="6"/>
        <v>1336</v>
      </c>
      <c r="H69" s="21">
        <v>1052</v>
      </c>
      <c r="I69" s="21"/>
      <c r="J69" s="21"/>
      <c r="K69" s="21"/>
      <c r="L69" s="21">
        <v>1052</v>
      </c>
      <c r="M69" s="21"/>
      <c r="N69" s="21"/>
      <c r="O69" s="21"/>
      <c r="P69" s="21">
        <v>3</v>
      </c>
      <c r="Q69" s="21">
        <v>281</v>
      </c>
      <c r="R69" s="21"/>
      <c r="S69" s="21"/>
      <c r="T69" s="27" t="s">
        <v>3651</v>
      </c>
    </row>
    <row r="70" ht="16.5" outlineLevel="1" spans="1:20">
      <c r="A70" s="19" t="s">
        <v>1334</v>
      </c>
      <c r="B70" s="20" t="s">
        <v>1335</v>
      </c>
      <c r="C70" s="21">
        <v>103</v>
      </c>
      <c r="D70" s="21"/>
      <c r="E70" s="21">
        <v>103</v>
      </c>
      <c r="F70" s="21"/>
      <c r="G70" s="21">
        <f t="shared" si="6"/>
        <v>155</v>
      </c>
      <c r="H70" s="21">
        <v>90</v>
      </c>
      <c r="I70" s="21"/>
      <c r="J70" s="21"/>
      <c r="K70" s="21"/>
      <c r="L70" s="21">
        <v>90</v>
      </c>
      <c r="M70" s="21"/>
      <c r="N70" s="21"/>
      <c r="O70" s="21"/>
      <c r="P70" s="21"/>
      <c r="Q70" s="21">
        <v>65</v>
      </c>
      <c r="R70" s="21"/>
      <c r="S70" s="21"/>
      <c r="T70" s="27" t="s">
        <v>3651</v>
      </c>
    </row>
    <row r="71" ht="16.5" outlineLevel="1" spans="1:20">
      <c r="A71" s="19" t="s">
        <v>1336</v>
      </c>
      <c r="B71" s="20" t="s">
        <v>1337</v>
      </c>
      <c r="C71" s="21">
        <v>59</v>
      </c>
      <c r="D71" s="21"/>
      <c r="E71" s="21">
        <v>59</v>
      </c>
      <c r="F71" s="21"/>
      <c r="G71" s="21">
        <f t="shared" si="6"/>
        <v>89</v>
      </c>
      <c r="H71" s="21">
        <v>59</v>
      </c>
      <c r="I71" s="21"/>
      <c r="J71" s="21"/>
      <c r="K71" s="21"/>
      <c r="L71" s="21">
        <v>59</v>
      </c>
      <c r="M71" s="21"/>
      <c r="N71" s="21"/>
      <c r="O71" s="21"/>
      <c r="P71" s="21"/>
      <c r="Q71" s="21">
        <v>30</v>
      </c>
      <c r="R71" s="21"/>
      <c r="S71" s="21"/>
      <c r="T71" s="27" t="s">
        <v>3651</v>
      </c>
    </row>
    <row r="72" ht="16.5" outlineLevel="1" spans="1:20">
      <c r="A72" s="19" t="s">
        <v>1338</v>
      </c>
      <c r="B72" s="20" t="s">
        <v>1339</v>
      </c>
      <c r="C72" s="21">
        <v>92</v>
      </c>
      <c r="D72" s="21"/>
      <c r="E72" s="21">
        <v>92</v>
      </c>
      <c r="F72" s="21"/>
      <c r="G72" s="21">
        <f t="shared" si="6"/>
        <v>149</v>
      </c>
      <c r="H72" s="21">
        <v>94</v>
      </c>
      <c r="I72" s="21"/>
      <c r="J72" s="21"/>
      <c r="K72" s="21"/>
      <c r="L72" s="21">
        <v>94</v>
      </c>
      <c r="M72" s="21"/>
      <c r="N72" s="21"/>
      <c r="O72" s="21"/>
      <c r="P72" s="21"/>
      <c r="Q72" s="21">
        <v>55</v>
      </c>
      <c r="R72" s="21"/>
      <c r="S72" s="21"/>
      <c r="T72" s="27" t="s">
        <v>3651</v>
      </c>
    </row>
    <row r="73" ht="16.5" outlineLevel="1" spans="1:20">
      <c r="A73" s="19" t="s">
        <v>1340</v>
      </c>
      <c r="B73" s="20" t="s">
        <v>1341</v>
      </c>
      <c r="C73" s="21">
        <v>100</v>
      </c>
      <c r="D73" s="21"/>
      <c r="E73" s="21">
        <v>100</v>
      </c>
      <c r="F73" s="21"/>
      <c r="G73" s="21">
        <f t="shared" si="6"/>
        <v>149</v>
      </c>
      <c r="H73" s="21">
        <v>87</v>
      </c>
      <c r="I73" s="21"/>
      <c r="J73" s="21"/>
      <c r="K73" s="21"/>
      <c r="L73" s="21">
        <v>87</v>
      </c>
      <c r="M73" s="21"/>
      <c r="N73" s="21"/>
      <c r="O73" s="21"/>
      <c r="P73" s="21"/>
      <c r="Q73" s="21">
        <v>62</v>
      </c>
      <c r="R73" s="21"/>
      <c r="S73" s="21"/>
      <c r="T73" s="27" t="s">
        <v>3651</v>
      </c>
    </row>
    <row r="74" ht="16.5" outlineLevel="1" spans="1:20">
      <c r="A74" s="19" t="s">
        <v>1342</v>
      </c>
      <c r="B74" s="20" t="s">
        <v>1343</v>
      </c>
      <c r="C74" s="21">
        <v>65</v>
      </c>
      <c r="D74" s="21"/>
      <c r="E74" s="21">
        <v>65</v>
      </c>
      <c r="F74" s="21"/>
      <c r="G74" s="21">
        <f t="shared" si="6"/>
        <v>92</v>
      </c>
      <c r="H74" s="21">
        <v>59</v>
      </c>
      <c r="I74" s="21"/>
      <c r="J74" s="21"/>
      <c r="K74" s="21"/>
      <c r="L74" s="21">
        <v>59</v>
      </c>
      <c r="M74" s="21"/>
      <c r="N74" s="21"/>
      <c r="O74" s="21"/>
      <c r="P74" s="21"/>
      <c r="Q74" s="21">
        <v>33</v>
      </c>
      <c r="R74" s="21"/>
      <c r="S74" s="21"/>
      <c r="T74" s="27" t="s">
        <v>3651</v>
      </c>
    </row>
    <row r="75" ht="16.5" outlineLevel="1" spans="1:20">
      <c r="A75" s="19" t="s">
        <v>1344</v>
      </c>
      <c r="B75" s="20" t="s">
        <v>1345</v>
      </c>
      <c r="C75" s="21">
        <v>75</v>
      </c>
      <c r="D75" s="21"/>
      <c r="E75" s="21">
        <v>75</v>
      </c>
      <c r="F75" s="21"/>
      <c r="G75" s="21">
        <f t="shared" si="6"/>
        <v>100</v>
      </c>
      <c r="H75" s="21">
        <v>67</v>
      </c>
      <c r="I75" s="21"/>
      <c r="J75" s="21"/>
      <c r="K75" s="21"/>
      <c r="L75" s="21">
        <v>67</v>
      </c>
      <c r="M75" s="21"/>
      <c r="N75" s="21"/>
      <c r="O75" s="21"/>
      <c r="P75" s="21"/>
      <c r="Q75" s="21">
        <v>33</v>
      </c>
      <c r="R75" s="21"/>
      <c r="S75" s="21"/>
      <c r="T75" s="27" t="s">
        <v>3651</v>
      </c>
    </row>
    <row r="76" ht="16.5" outlineLevel="1" spans="1:20">
      <c r="A76" s="19" t="s">
        <v>1346</v>
      </c>
      <c r="B76" s="20" t="s">
        <v>1347</v>
      </c>
      <c r="C76" s="21">
        <v>65</v>
      </c>
      <c r="D76" s="21"/>
      <c r="E76" s="21">
        <v>65</v>
      </c>
      <c r="F76" s="21"/>
      <c r="G76" s="21">
        <f t="shared" si="6"/>
        <v>82</v>
      </c>
      <c r="H76" s="21">
        <v>59</v>
      </c>
      <c r="I76" s="21"/>
      <c r="J76" s="21"/>
      <c r="K76" s="21"/>
      <c r="L76" s="21">
        <v>59</v>
      </c>
      <c r="M76" s="21"/>
      <c r="N76" s="21"/>
      <c r="O76" s="21"/>
      <c r="P76" s="21"/>
      <c r="Q76" s="21">
        <v>23</v>
      </c>
      <c r="R76" s="21"/>
      <c r="S76" s="21"/>
      <c r="T76" s="27" t="s">
        <v>3651</v>
      </c>
    </row>
    <row r="77" ht="16.5" outlineLevel="1" spans="1:20">
      <c r="A77" s="19" t="s">
        <v>1348</v>
      </c>
      <c r="B77" s="20" t="s">
        <v>1349</v>
      </c>
      <c r="C77" s="21">
        <v>60</v>
      </c>
      <c r="D77" s="21"/>
      <c r="E77" s="21">
        <v>60</v>
      </c>
      <c r="F77" s="21"/>
      <c r="G77" s="21">
        <f t="shared" si="6"/>
        <v>93</v>
      </c>
      <c r="H77" s="21">
        <v>53</v>
      </c>
      <c r="I77" s="21"/>
      <c r="J77" s="21"/>
      <c r="K77" s="21"/>
      <c r="L77" s="21">
        <v>53</v>
      </c>
      <c r="M77" s="21"/>
      <c r="N77" s="21"/>
      <c r="O77" s="21"/>
      <c r="P77" s="21"/>
      <c r="Q77" s="21">
        <v>40</v>
      </c>
      <c r="R77" s="21"/>
      <c r="S77" s="21"/>
      <c r="T77" s="27" t="s">
        <v>3651</v>
      </c>
    </row>
    <row r="78" ht="16.5" outlineLevel="1" spans="1:20">
      <c r="A78" s="19" t="s">
        <v>1350</v>
      </c>
      <c r="B78" s="20" t="s">
        <v>1351</v>
      </c>
      <c r="C78" s="21">
        <v>195</v>
      </c>
      <c r="D78" s="21"/>
      <c r="E78" s="21">
        <v>195</v>
      </c>
      <c r="F78" s="21"/>
      <c r="G78" s="21">
        <f t="shared" si="6"/>
        <v>282</v>
      </c>
      <c r="H78" s="21">
        <v>185</v>
      </c>
      <c r="I78" s="21"/>
      <c r="J78" s="21"/>
      <c r="K78" s="21"/>
      <c r="L78" s="21">
        <v>185</v>
      </c>
      <c r="M78" s="21"/>
      <c r="N78" s="21"/>
      <c r="O78" s="21"/>
      <c r="P78" s="21">
        <v>1</v>
      </c>
      <c r="Q78" s="21">
        <v>96</v>
      </c>
      <c r="R78" s="21"/>
      <c r="S78" s="21"/>
      <c r="T78" s="27" t="s">
        <v>3651</v>
      </c>
    </row>
    <row r="79" ht="16.5" outlineLevel="1" spans="1:20">
      <c r="A79" s="19" t="s">
        <v>1352</v>
      </c>
      <c r="B79" s="20" t="s">
        <v>1353</v>
      </c>
      <c r="C79" s="21">
        <v>66</v>
      </c>
      <c r="D79" s="21"/>
      <c r="E79" s="21">
        <v>66</v>
      </c>
      <c r="F79" s="21"/>
      <c r="G79" s="21">
        <f t="shared" si="6"/>
        <v>81</v>
      </c>
      <c r="H79" s="21">
        <v>58</v>
      </c>
      <c r="I79" s="21"/>
      <c r="J79" s="21"/>
      <c r="K79" s="21"/>
      <c r="L79" s="21">
        <v>58</v>
      </c>
      <c r="M79" s="21"/>
      <c r="N79" s="21"/>
      <c r="O79" s="21"/>
      <c r="P79" s="21"/>
      <c r="Q79" s="21">
        <v>23</v>
      </c>
      <c r="R79" s="21"/>
      <c r="S79" s="21"/>
      <c r="T79" s="27" t="s">
        <v>3651</v>
      </c>
    </row>
    <row r="80" ht="16.5" outlineLevel="1" spans="1:20">
      <c r="A80" s="19" t="s">
        <v>1354</v>
      </c>
      <c r="B80" s="20" t="s">
        <v>1355</v>
      </c>
      <c r="C80" s="21">
        <v>82</v>
      </c>
      <c r="D80" s="21"/>
      <c r="E80" s="21">
        <v>82</v>
      </c>
      <c r="F80" s="21"/>
      <c r="G80" s="21">
        <f t="shared" si="6"/>
        <v>103</v>
      </c>
      <c r="H80" s="21">
        <v>72</v>
      </c>
      <c r="I80" s="21"/>
      <c r="J80" s="21"/>
      <c r="K80" s="21"/>
      <c r="L80" s="21">
        <v>72</v>
      </c>
      <c r="M80" s="21"/>
      <c r="N80" s="21"/>
      <c r="O80" s="21"/>
      <c r="P80" s="21"/>
      <c r="Q80" s="21">
        <v>31</v>
      </c>
      <c r="R80" s="21"/>
      <c r="S80" s="21"/>
      <c r="T80" s="27" t="s">
        <v>3651</v>
      </c>
    </row>
    <row r="81" ht="16.5" outlineLevel="1" spans="1:20">
      <c r="A81" s="19" t="s">
        <v>1356</v>
      </c>
      <c r="B81" s="20" t="s">
        <v>1357</v>
      </c>
      <c r="C81" s="21">
        <v>80</v>
      </c>
      <c r="D81" s="21"/>
      <c r="E81" s="21">
        <v>80</v>
      </c>
      <c r="F81" s="21"/>
      <c r="G81" s="21">
        <f t="shared" si="6"/>
        <v>149</v>
      </c>
      <c r="H81" s="21">
        <v>82</v>
      </c>
      <c r="I81" s="21"/>
      <c r="J81" s="21"/>
      <c r="K81" s="21"/>
      <c r="L81" s="21">
        <v>82</v>
      </c>
      <c r="M81" s="21"/>
      <c r="N81" s="21"/>
      <c r="O81" s="21"/>
      <c r="P81" s="21"/>
      <c r="Q81" s="21">
        <v>67</v>
      </c>
      <c r="R81" s="21"/>
      <c r="S81" s="21">
        <v>1</v>
      </c>
      <c r="T81" s="27" t="s">
        <v>3651</v>
      </c>
    </row>
    <row r="82" ht="16.5" outlineLevel="1" spans="1:20">
      <c r="A82" s="19" t="s">
        <v>1358</v>
      </c>
      <c r="B82" s="20" t="s">
        <v>1359</v>
      </c>
      <c r="C82" s="21">
        <v>58</v>
      </c>
      <c r="D82" s="21"/>
      <c r="E82" s="21">
        <v>58</v>
      </c>
      <c r="F82" s="21"/>
      <c r="G82" s="21">
        <f t="shared" si="6"/>
        <v>88</v>
      </c>
      <c r="H82" s="21">
        <v>59</v>
      </c>
      <c r="I82" s="21"/>
      <c r="J82" s="21"/>
      <c r="K82" s="21"/>
      <c r="L82" s="21">
        <v>59</v>
      </c>
      <c r="M82" s="21"/>
      <c r="N82" s="21"/>
      <c r="O82" s="21"/>
      <c r="P82" s="21"/>
      <c r="Q82" s="21">
        <v>29</v>
      </c>
      <c r="R82" s="21"/>
      <c r="S82" s="21"/>
      <c r="T82" s="27" t="s">
        <v>3651</v>
      </c>
    </row>
    <row r="83" ht="16.5" outlineLevel="1" spans="1:20">
      <c r="A83" s="19" t="s">
        <v>1360</v>
      </c>
      <c r="B83" s="20" t="s">
        <v>1361</v>
      </c>
      <c r="C83" s="21">
        <v>7</v>
      </c>
      <c r="D83" s="21"/>
      <c r="E83" s="21">
        <v>7</v>
      </c>
      <c r="F83" s="21"/>
      <c r="G83" s="21">
        <f t="shared" si="6"/>
        <v>5</v>
      </c>
      <c r="H83" s="21">
        <v>5</v>
      </c>
      <c r="I83" s="21"/>
      <c r="J83" s="21"/>
      <c r="K83" s="21"/>
      <c r="L83" s="21">
        <v>5</v>
      </c>
      <c r="M83" s="21"/>
      <c r="N83" s="21"/>
      <c r="O83" s="21"/>
      <c r="P83" s="21"/>
      <c r="Q83" s="21"/>
      <c r="R83" s="21"/>
      <c r="S83" s="21"/>
      <c r="T83" s="27" t="s">
        <v>3651</v>
      </c>
    </row>
    <row r="84" ht="16.5" outlineLevel="1" spans="1:20">
      <c r="A84" s="19" t="s">
        <v>1362</v>
      </c>
      <c r="B84" s="20" t="s">
        <v>1363</v>
      </c>
      <c r="C84" s="21">
        <v>19</v>
      </c>
      <c r="D84" s="21">
        <v>7</v>
      </c>
      <c r="E84" s="21">
        <v>12</v>
      </c>
      <c r="F84" s="21"/>
      <c r="G84" s="21">
        <f t="shared" si="6"/>
        <v>18</v>
      </c>
      <c r="H84" s="21">
        <v>18</v>
      </c>
      <c r="I84" s="21">
        <v>9</v>
      </c>
      <c r="J84" s="21"/>
      <c r="K84" s="21">
        <v>9</v>
      </c>
      <c r="L84" s="21"/>
      <c r="M84" s="21"/>
      <c r="N84" s="21"/>
      <c r="O84" s="21"/>
      <c r="P84" s="21"/>
      <c r="Q84" s="21"/>
      <c r="R84" s="21"/>
      <c r="S84" s="21"/>
      <c r="T84" s="27"/>
    </row>
    <row r="85" ht="16.5" outlineLevel="1" spans="1:20">
      <c r="A85" s="19" t="s">
        <v>1364</v>
      </c>
      <c r="B85" s="20" t="s">
        <v>1365</v>
      </c>
      <c r="C85" s="21">
        <v>5</v>
      </c>
      <c r="D85" s="21"/>
      <c r="E85" s="21">
        <v>5</v>
      </c>
      <c r="F85" s="21"/>
      <c r="G85" s="21">
        <f t="shared" si="6"/>
        <v>3</v>
      </c>
      <c r="H85" s="21">
        <v>3</v>
      </c>
      <c r="I85" s="21">
        <v>1</v>
      </c>
      <c r="J85" s="21"/>
      <c r="K85" s="21">
        <v>2</v>
      </c>
      <c r="L85" s="21"/>
      <c r="M85" s="21"/>
      <c r="N85" s="21"/>
      <c r="O85" s="21"/>
      <c r="P85" s="21"/>
      <c r="Q85" s="21"/>
      <c r="R85" s="21"/>
      <c r="S85" s="21"/>
      <c r="T85" s="27"/>
    </row>
    <row r="86" s="6" customFormat="1" ht="20.1" customHeight="1" spans="1:20">
      <c r="A86" s="18">
        <v>13</v>
      </c>
      <c r="B86" s="16" t="s">
        <v>1367</v>
      </c>
      <c r="C86" s="22">
        <f>SUM(C87:C107)</f>
        <v>850</v>
      </c>
      <c r="D86" s="22">
        <f t="shared" ref="D86:S86" si="7">SUM(D87:D107)</f>
        <v>129</v>
      </c>
      <c r="E86" s="22">
        <f t="shared" si="7"/>
        <v>718</v>
      </c>
      <c r="F86" s="22">
        <f t="shared" si="7"/>
        <v>3</v>
      </c>
      <c r="G86" s="22">
        <f t="shared" si="7"/>
        <v>1390</v>
      </c>
      <c r="H86" s="22">
        <f t="shared" si="7"/>
        <v>870</v>
      </c>
      <c r="I86" s="22">
        <f t="shared" si="7"/>
        <v>123</v>
      </c>
      <c r="J86" s="22">
        <f t="shared" si="7"/>
        <v>8</v>
      </c>
      <c r="K86" s="22">
        <f t="shared" si="7"/>
        <v>551</v>
      </c>
      <c r="L86" s="22">
        <f t="shared" si="7"/>
        <v>14</v>
      </c>
      <c r="M86" s="22">
        <f t="shared" si="7"/>
        <v>0</v>
      </c>
      <c r="N86" s="22">
        <f t="shared" si="7"/>
        <v>160</v>
      </c>
      <c r="O86" s="22">
        <f t="shared" si="7"/>
        <v>14</v>
      </c>
      <c r="P86" s="22">
        <f t="shared" si="7"/>
        <v>4</v>
      </c>
      <c r="Q86" s="22">
        <f t="shared" si="7"/>
        <v>516</v>
      </c>
      <c r="R86" s="22">
        <f t="shared" si="7"/>
        <v>57</v>
      </c>
      <c r="S86" s="22">
        <f t="shared" si="7"/>
        <v>0</v>
      </c>
      <c r="T86" s="26"/>
    </row>
    <row r="87" ht="16.5" outlineLevel="1" spans="1:20">
      <c r="A87" s="19" t="s">
        <v>1368</v>
      </c>
      <c r="B87" s="20" t="s">
        <v>1369</v>
      </c>
      <c r="C87" s="21">
        <v>54</v>
      </c>
      <c r="D87" s="21">
        <v>23</v>
      </c>
      <c r="E87" s="21">
        <v>31</v>
      </c>
      <c r="F87" s="21"/>
      <c r="G87" s="21">
        <f t="shared" ref="G87:G107" si="8">H87+P87+Q87</f>
        <v>140</v>
      </c>
      <c r="H87" s="21">
        <v>62</v>
      </c>
      <c r="I87" s="21">
        <v>26</v>
      </c>
      <c r="J87" s="21"/>
      <c r="K87" s="21">
        <v>33</v>
      </c>
      <c r="L87" s="21"/>
      <c r="M87" s="21"/>
      <c r="N87" s="21"/>
      <c r="O87" s="21">
        <v>3</v>
      </c>
      <c r="P87" s="21"/>
      <c r="Q87" s="21">
        <v>78</v>
      </c>
      <c r="R87" s="21">
        <v>3</v>
      </c>
      <c r="S87" s="21"/>
      <c r="T87" s="27"/>
    </row>
    <row r="88" ht="16.5" outlineLevel="1" spans="1:20">
      <c r="A88" s="19" t="s">
        <v>1370</v>
      </c>
      <c r="B88" s="20" t="s">
        <v>1371</v>
      </c>
      <c r="C88" s="21">
        <v>180</v>
      </c>
      <c r="D88" s="21">
        <v>21</v>
      </c>
      <c r="E88" s="21">
        <v>156</v>
      </c>
      <c r="F88" s="21">
        <v>3</v>
      </c>
      <c r="G88" s="21">
        <f t="shared" si="8"/>
        <v>282</v>
      </c>
      <c r="H88" s="21">
        <v>173</v>
      </c>
      <c r="I88" s="21">
        <v>21</v>
      </c>
      <c r="J88" s="21">
        <v>8</v>
      </c>
      <c r="K88" s="21">
        <v>136</v>
      </c>
      <c r="L88" s="21"/>
      <c r="M88" s="21"/>
      <c r="N88" s="21"/>
      <c r="O88" s="21">
        <v>8</v>
      </c>
      <c r="P88" s="21">
        <v>1</v>
      </c>
      <c r="Q88" s="21">
        <v>108</v>
      </c>
      <c r="R88" s="21">
        <v>7</v>
      </c>
      <c r="S88" s="21"/>
      <c r="T88" s="27"/>
    </row>
    <row r="89" ht="16.5" outlineLevel="1" spans="1:20">
      <c r="A89" s="19" t="s">
        <v>1372</v>
      </c>
      <c r="B89" s="20" t="s">
        <v>1373</v>
      </c>
      <c r="C89" s="21">
        <v>17</v>
      </c>
      <c r="D89" s="21"/>
      <c r="E89" s="21">
        <v>17</v>
      </c>
      <c r="F89" s="21"/>
      <c r="G89" s="21">
        <f t="shared" si="8"/>
        <v>16</v>
      </c>
      <c r="H89" s="21">
        <v>16</v>
      </c>
      <c r="I89" s="21"/>
      <c r="J89" s="21"/>
      <c r="K89" s="21">
        <v>16</v>
      </c>
      <c r="L89" s="21"/>
      <c r="M89" s="21"/>
      <c r="N89" s="21"/>
      <c r="O89" s="21"/>
      <c r="P89" s="21"/>
      <c r="Q89" s="21"/>
      <c r="R89" s="21"/>
      <c r="S89" s="21"/>
      <c r="T89" s="27"/>
    </row>
    <row r="90" ht="16.5" outlineLevel="1" spans="1:20">
      <c r="A90" s="19" t="s">
        <v>1374</v>
      </c>
      <c r="B90" s="20" t="s">
        <v>1375</v>
      </c>
      <c r="C90" s="21">
        <v>7</v>
      </c>
      <c r="D90" s="21"/>
      <c r="E90" s="21">
        <v>7</v>
      </c>
      <c r="F90" s="21"/>
      <c r="G90" s="21">
        <f t="shared" si="8"/>
        <v>14</v>
      </c>
      <c r="H90" s="21">
        <v>7</v>
      </c>
      <c r="I90" s="21"/>
      <c r="J90" s="21"/>
      <c r="K90" s="21"/>
      <c r="L90" s="21">
        <v>7</v>
      </c>
      <c r="M90" s="21"/>
      <c r="N90" s="21"/>
      <c r="O90" s="21"/>
      <c r="P90" s="21"/>
      <c r="Q90" s="21">
        <v>7</v>
      </c>
      <c r="R90" s="21"/>
      <c r="S90" s="21"/>
      <c r="T90" s="27" t="s">
        <v>3652</v>
      </c>
    </row>
    <row r="91" ht="16.5" outlineLevel="1" spans="1:20">
      <c r="A91" s="19" t="s">
        <v>1376</v>
      </c>
      <c r="B91" s="20" t="s">
        <v>1377</v>
      </c>
      <c r="C91" s="21">
        <v>21</v>
      </c>
      <c r="D91" s="21">
        <v>21</v>
      </c>
      <c r="E91" s="21"/>
      <c r="F91" s="21"/>
      <c r="G91" s="21">
        <f t="shared" si="8"/>
        <v>51</v>
      </c>
      <c r="H91" s="21">
        <v>22</v>
      </c>
      <c r="I91" s="21">
        <v>16</v>
      </c>
      <c r="J91" s="21"/>
      <c r="K91" s="21">
        <v>2</v>
      </c>
      <c r="L91" s="21"/>
      <c r="M91" s="21"/>
      <c r="N91" s="21">
        <v>2</v>
      </c>
      <c r="O91" s="21">
        <v>2</v>
      </c>
      <c r="P91" s="21"/>
      <c r="Q91" s="21">
        <v>29</v>
      </c>
      <c r="R91" s="21"/>
      <c r="S91" s="21"/>
      <c r="T91" s="27"/>
    </row>
    <row r="92" ht="16.5" outlineLevel="1" spans="1:20">
      <c r="A92" s="19" t="s">
        <v>1378</v>
      </c>
      <c r="B92" s="20" t="s">
        <v>1379</v>
      </c>
      <c r="C92" s="21">
        <v>5</v>
      </c>
      <c r="D92" s="21"/>
      <c r="E92" s="21">
        <v>5</v>
      </c>
      <c r="F92" s="21"/>
      <c r="G92" s="21">
        <f t="shared" si="8"/>
        <v>31</v>
      </c>
      <c r="H92" s="21">
        <v>31</v>
      </c>
      <c r="I92" s="21"/>
      <c r="J92" s="21"/>
      <c r="K92" s="21">
        <v>2</v>
      </c>
      <c r="L92" s="21"/>
      <c r="M92" s="21"/>
      <c r="N92" s="21">
        <v>29</v>
      </c>
      <c r="O92" s="21"/>
      <c r="P92" s="21"/>
      <c r="Q92" s="21"/>
      <c r="R92" s="21">
        <v>1</v>
      </c>
      <c r="S92" s="21"/>
      <c r="T92" s="27"/>
    </row>
    <row r="93" ht="16.5" outlineLevel="1" spans="1:20">
      <c r="A93" s="19" t="s">
        <v>1380</v>
      </c>
      <c r="B93" s="20" t="s">
        <v>1381</v>
      </c>
      <c r="C93" s="21">
        <v>5</v>
      </c>
      <c r="D93" s="21"/>
      <c r="E93" s="21">
        <v>5</v>
      </c>
      <c r="F93" s="21"/>
      <c r="G93" s="21">
        <f t="shared" si="8"/>
        <v>3</v>
      </c>
      <c r="H93" s="21">
        <v>3</v>
      </c>
      <c r="I93" s="21"/>
      <c r="J93" s="21"/>
      <c r="K93" s="21">
        <v>3</v>
      </c>
      <c r="L93" s="21"/>
      <c r="M93" s="21"/>
      <c r="N93" s="21"/>
      <c r="O93" s="21"/>
      <c r="P93" s="21"/>
      <c r="Q93" s="21"/>
      <c r="R93" s="21"/>
      <c r="S93" s="21"/>
      <c r="T93" s="27"/>
    </row>
    <row r="94" ht="16.5" outlineLevel="1" spans="1:20">
      <c r="A94" s="19" t="s">
        <v>1382</v>
      </c>
      <c r="B94" s="20" t="s">
        <v>1383</v>
      </c>
      <c r="C94" s="21">
        <v>6</v>
      </c>
      <c r="D94" s="21"/>
      <c r="E94" s="21">
        <v>6</v>
      </c>
      <c r="F94" s="21"/>
      <c r="G94" s="21">
        <f t="shared" si="8"/>
        <v>8</v>
      </c>
      <c r="H94" s="21">
        <v>8</v>
      </c>
      <c r="I94" s="21"/>
      <c r="J94" s="21"/>
      <c r="K94" s="21">
        <v>2</v>
      </c>
      <c r="L94" s="21"/>
      <c r="M94" s="21"/>
      <c r="N94" s="21">
        <v>6</v>
      </c>
      <c r="O94" s="21"/>
      <c r="P94" s="21"/>
      <c r="Q94" s="21"/>
      <c r="R94" s="21"/>
      <c r="S94" s="21"/>
      <c r="T94" s="27"/>
    </row>
    <row r="95" ht="16.5" outlineLevel="1" spans="1:20">
      <c r="A95" s="19" t="s">
        <v>1384</v>
      </c>
      <c r="B95" s="20" t="s">
        <v>1385</v>
      </c>
      <c r="C95" s="21">
        <v>52</v>
      </c>
      <c r="D95" s="21"/>
      <c r="E95" s="21">
        <v>52</v>
      </c>
      <c r="F95" s="21"/>
      <c r="G95" s="21">
        <f t="shared" si="8"/>
        <v>55</v>
      </c>
      <c r="H95" s="21">
        <v>40</v>
      </c>
      <c r="I95" s="21"/>
      <c r="J95" s="21"/>
      <c r="K95" s="21">
        <v>40</v>
      </c>
      <c r="L95" s="21"/>
      <c r="M95" s="21"/>
      <c r="N95" s="21"/>
      <c r="O95" s="21"/>
      <c r="P95" s="21"/>
      <c r="Q95" s="21">
        <v>15</v>
      </c>
      <c r="R95" s="21"/>
      <c r="S95" s="21"/>
      <c r="T95" s="27"/>
    </row>
    <row r="96" ht="16.5" outlineLevel="1" spans="1:20">
      <c r="A96" s="19" t="s">
        <v>1386</v>
      </c>
      <c r="B96" s="20" t="s">
        <v>1387</v>
      </c>
      <c r="C96" s="21">
        <v>41</v>
      </c>
      <c r="D96" s="21"/>
      <c r="E96" s="21">
        <v>41</v>
      </c>
      <c r="F96" s="21"/>
      <c r="G96" s="21">
        <f t="shared" si="8"/>
        <v>88</v>
      </c>
      <c r="H96" s="21">
        <v>32</v>
      </c>
      <c r="I96" s="21"/>
      <c r="J96" s="21"/>
      <c r="K96" s="21">
        <v>32</v>
      </c>
      <c r="L96" s="21"/>
      <c r="M96" s="21"/>
      <c r="N96" s="21"/>
      <c r="O96" s="21"/>
      <c r="P96" s="21"/>
      <c r="Q96" s="21">
        <v>56</v>
      </c>
      <c r="R96" s="21">
        <v>1</v>
      </c>
      <c r="S96" s="21"/>
      <c r="T96" s="27"/>
    </row>
    <row r="97" ht="16.5" outlineLevel="1" spans="1:20">
      <c r="A97" s="19" t="s">
        <v>1388</v>
      </c>
      <c r="B97" s="20" t="s">
        <v>1389</v>
      </c>
      <c r="C97" s="21">
        <v>24</v>
      </c>
      <c r="D97" s="21">
        <v>21</v>
      </c>
      <c r="E97" s="21">
        <v>3</v>
      </c>
      <c r="F97" s="21"/>
      <c r="G97" s="21">
        <f t="shared" si="8"/>
        <v>54</v>
      </c>
      <c r="H97" s="21">
        <v>22</v>
      </c>
      <c r="I97" s="21">
        <v>19</v>
      </c>
      <c r="J97" s="21"/>
      <c r="K97" s="21">
        <v>3</v>
      </c>
      <c r="L97" s="21"/>
      <c r="M97" s="21"/>
      <c r="N97" s="21"/>
      <c r="O97" s="21"/>
      <c r="P97" s="21">
        <v>2</v>
      </c>
      <c r="Q97" s="21">
        <v>30</v>
      </c>
      <c r="R97" s="21"/>
      <c r="S97" s="21"/>
      <c r="T97" s="27"/>
    </row>
    <row r="98" ht="16.5" outlineLevel="1" spans="1:20">
      <c r="A98" s="19" t="s">
        <v>1390</v>
      </c>
      <c r="B98" s="20" t="s">
        <v>1391</v>
      </c>
      <c r="C98" s="21">
        <v>89</v>
      </c>
      <c r="D98" s="21"/>
      <c r="E98" s="21">
        <v>89</v>
      </c>
      <c r="F98" s="21"/>
      <c r="G98" s="21">
        <f t="shared" si="8"/>
        <v>169</v>
      </c>
      <c r="H98" s="21">
        <v>100</v>
      </c>
      <c r="I98" s="21"/>
      <c r="J98" s="21"/>
      <c r="K98" s="21">
        <v>100</v>
      </c>
      <c r="L98" s="21"/>
      <c r="M98" s="21"/>
      <c r="N98" s="21"/>
      <c r="O98" s="21"/>
      <c r="P98" s="21"/>
      <c r="Q98" s="21">
        <v>69</v>
      </c>
      <c r="R98" s="21">
        <v>4</v>
      </c>
      <c r="S98" s="21"/>
      <c r="T98" s="27"/>
    </row>
    <row r="99" ht="16.5" outlineLevel="1" spans="1:20">
      <c r="A99" s="19" t="s">
        <v>1392</v>
      </c>
      <c r="B99" s="20" t="s">
        <v>1393</v>
      </c>
      <c r="C99" s="21">
        <v>22</v>
      </c>
      <c r="D99" s="21"/>
      <c r="E99" s="21">
        <v>22</v>
      </c>
      <c r="F99" s="21"/>
      <c r="G99" s="21">
        <f t="shared" si="8"/>
        <v>28</v>
      </c>
      <c r="H99" s="21">
        <v>17</v>
      </c>
      <c r="I99" s="21"/>
      <c r="J99" s="21"/>
      <c r="K99" s="21"/>
      <c r="L99" s="21">
        <v>7</v>
      </c>
      <c r="M99" s="21"/>
      <c r="N99" s="21">
        <v>10</v>
      </c>
      <c r="O99" s="21"/>
      <c r="P99" s="21"/>
      <c r="Q99" s="21">
        <v>11</v>
      </c>
      <c r="R99" s="21">
        <v>3</v>
      </c>
      <c r="S99" s="21"/>
      <c r="T99" s="27"/>
    </row>
    <row r="100" ht="16.5" outlineLevel="1" spans="1:20">
      <c r="A100" s="19" t="s">
        <v>1394</v>
      </c>
      <c r="B100" s="20" t="s">
        <v>1395</v>
      </c>
      <c r="C100" s="21">
        <v>12</v>
      </c>
      <c r="D100" s="21"/>
      <c r="E100" s="21">
        <v>12</v>
      </c>
      <c r="F100" s="21"/>
      <c r="G100" s="21">
        <f t="shared" si="8"/>
        <v>14</v>
      </c>
      <c r="H100" s="21">
        <v>12</v>
      </c>
      <c r="I100" s="21"/>
      <c r="J100" s="21"/>
      <c r="K100" s="21">
        <v>12</v>
      </c>
      <c r="L100" s="21"/>
      <c r="M100" s="21"/>
      <c r="N100" s="21"/>
      <c r="O100" s="21"/>
      <c r="P100" s="21"/>
      <c r="Q100" s="21">
        <v>2</v>
      </c>
      <c r="R100" s="21"/>
      <c r="S100" s="21"/>
      <c r="T100" s="27"/>
    </row>
    <row r="101" ht="16.5" outlineLevel="1" spans="1:20">
      <c r="A101" s="19" t="s">
        <v>1396</v>
      </c>
      <c r="B101" s="20" t="s">
        <v>1397</v>
      </c>
      <c r="C101" s="21">
        <v>12</v>
      </c>
      <c r="D101" s="21"/>
      <c r="E101" s="21">
        <v>12</v>
      </c>
      <c r="F101" s="21"/>
      <c r="G101" s="21">
        <f t="shared" si="8"/>
        <v>15</v>
      </c>
      <c r="H101" s="21">
        <v>10</v>
      </c>
      <c r="I101" s="21"/>
      <c r="J101" s="21"/>
      <c r="K101" s="21">
        <v>10</v>
      </c>
      <c r="L101" s="21"/>
      <c r="M101" s="21"/>
      <c r="N101" s="21"/>
      <c r="O101" s="21"/>
      <c r="P101" s="21">
        <v>1</v>
      </c>
      <c r="Q101" s="21">
        <v>4</v>
      </c>
      <c r="R101" s="21"/>
      <c r="S101" s="21"/>
      <c r="T101" s="27"/>
    </row>
    <row r="102" ht="16.5" outlineLevel="1" spans="1:20">
      <c r="A102" s="19" t="s">
        <v>1398</v>
      </c>
      <c r="B102" s="20" t="s">
        <v>1399</v>
      </c>
      <c r="C102" s="21">
        <v>97</v>
      </c>
      <c r="D102" s="21"/>
      <c r="E102" s="21">
        <v>97</v>
      </c>
      <c r="F102" s="21"/>
      <c r="G102" s="21">
        <f t="shared" si="8"/>
        <v>171</v>
      </c>
      <c r="H102" s="21">
        <v>97</v>
      </c>
      <c r="I102" s="21"/>
      <c r="J102" s="21"/>
      <c r="K102" s="21"/>
      <c r="L102" s="21"/>
      <c r="M102" s="21"/>
      <c r="N102" s="21">
        <v>97</v>
      </c>
      <c r="O102" s="21"/>
      <c r="P102" s="21"/>
      <c r="Q102" s="21">
        <v>74</v>
      </c>
      <c r="R102" s="21">
        <v>37</v>
      </c>
      <c r="S102" s="21"/>
      <c r="T102" s="27" t="s">
        <v>3653</v>
      </c>
    </row>
    <row r="103" ht="16.5" outlineLevel="1" spans="1:20">
      <c r="A103" s="19" t="s">
        <v>1400</v>
      </c>
      <c r="B103" s="20" t="s">
        <v>1401</v>
      </c>
      <c r="C103" s="21">
        <v>18</v>
      </c>
      <c r="D103" s="21"/>
      <c r="E103" s="21">
        <v>18</v>
      </c>
      <c r="F103" s="21"/>
      <c r="G103" s="21">
        <f t="shared" si="8"/>
        <v>23</v>
      </c>
      <c r="H103" s="21">
        <v>22</v>
      </c>
      <c r="I103" s="21"/>
      <c r="J103" s="21"/>
      <c r="K103" s="21">
        <v>16</v>
      </c>
      <c r="L103" s="21"/>
      <c r="M103" s="21"/>
      <c r="N103" s="21">
        <v>6</v>
      </c>
      <c r="O103" s="21"/>
      <c r="P103" s="21"/>
      <c r="Q103" s="21">
        <v>1</v>
      </c>
      <c r="R103" s="21"/>
      <c r="S103" s="21"/>
      <c r="T103" s="27"/>
    </row>
    <row r="104" ht="16.5" outlineLevel="1" spans="1:20">
      <c r="A104" s="19" t="s">
        <v>1402</v>
      </c>
      <c r="B104" s="20" t="s">
        <v>1403</v>
      </c>
      <c r="C104" s="21">
        <v>13</v>
      </c>
      <c r="D104" s="21"/>
      <c r="E104" s="21">
        <v>13</v>
      </c>
      <c r="F104" s="21"/>
      <c r="G104" s="21">
        <f t="shared" si="8"/>
        <v>42</v>
      </c>
      <c r="H104" s="21">
        <v>27</v>
      </c>
      <c r="I104" s="21"/>
      <c r="J104" s="21"/>
      <c r="K104" s="21">
        <v>27</v>
      </c>
      <c r="L104" s="21"/>
      <c r="M104" s="21"/>
      <c r="N104" s="21"/>
      <c r="O104" s="21"/>
      <c r="P104" s="21"/>
      <c r="Q104" s="21">
        <v>15</v>
      </c>
      <c r="R104" s="21"/>
      <c r="S104" s="21"/>
      <c r="T104" s="27"/>
    </row>
    <row r="105" ht="16.5" outlineLevel="1" spans="1:20">
      <c r="A105" s="19" t="s">
        <v>1404</v>
      </c>
      <c r="B105" s="20" t="s">
        <v>1405</v>
      </c>
      <c r="C105" s="21">
        <v>71</v>
      </c>
      <c r="D105" s="21">
        <v>12</v>
      </c>
      <c r="E105" s="21">
        <v>59</v>
      </c>
      <c r="F105" s="21"/>
      <c r="G105" s="21">
        <f t="shared" si="8"/>
        <v>72</v>
      </c>
      <c r="H105" s="21">
        <v>69</v>
      </c>
      <c r="I105" s="21">
        <v>12</v>
      </c>
      <c r="J105" s="21"/>
      <c r="K105" s="21">
        <v>56</v>
      </c>
      <c r="L105" s="21"/>
      <c r="M105" s="21"/>
      <c r="N105" s="21"/>
      <c r="O105" s="21">
        <v>1</v>
      </c>
      <c r="P105" s="21"/>
      <c r="Q105" s="21">
        <v>3</v>
      </c>
      <c r="R105" s="21"/>
      <c r="S105" s="21"/>
      <c r="T105" s="27"/>
    </row>
    <row r="106" ht="16.5" outlineLevel="1" spans="1:20">
      <c r="A106" s="19" t="s">
        <v>1406</v>
      </c>
      <c r="B106" s="20" t="s">
        <v>1407</v>
      </c>
      <c r="C106" s="21">
        <v>27</v>
      </c>
      <c r="D106" s="21"/>
      <c r="E106" s="21">
        <v>27</v>
      </c>
      <c r="F106" s="21"/>
      <c r="G106" s="21">
        <f t="shared" si="8"/>
        <v>28</v>
      </c>
      <c r="H106" s="21">
        <v>27</v>
      </c>
      <c r="I106" s="21"/>
      <c r="J106" s="21"/>
      <c r="K106" s="21">
        <v>27</v>
      </c>
      <c r="L106" s="21"/>
      <c r="M106" s="21"/>
      <c r="N106" s="21"/>
      <c r="O106" s="21"/>
      <c r="P106" s="21"/>
      <c r="Q106" s="21">
        <v>1</v>
      </c>
      <c r="R106" s="21"/>
      <c r="S106" s="21"/>
      <c r="T106" s="27"/>
    </row>
    <row r="107" ht="16.5" outlineLevel="1" spans="1:20">
      <c r="A107" s="19" t="s">
        <v>1408</v>
      </c>
      <c r="B107" s="20" t="s">
        <v>1409</v>
      </c>
      <c r="C107" s="21">
        <v>77</v>
      </c>
      <c r="D107" s="21">
        <v>31</v>
      </c>
      <c r="E107" s="21">
        <v>46</v>
      </c>
      <c r="F107" s="21"/>
      <c r="G107" s="21">
        <f t="shared" si="8"/>
        <v>86</v>
      </c>
      <c r="H107" s="21">
        <v>73</v>
      </c>
      <c r="I107" s="21">
        <v>29</v>
      </c>
      <c r="J107" s="21"/>
      <c r="K107" s="21">
        <v>34</v>
      </c>
      <c r="L107" s="21"/>
      <c r="M107" s="21"/>
      <c r="N107" s="21">
        <v>10</v>
      </c>
      <c r="O107" s="21"/>
      <c r="P107" s="21"/>
      <c r="Q107" s="21">
        <v>13</v>
      </c>
      <c r="R107" s="21">
        <v>1</v>
      </c>
      <c r="S107" s="21"/>
      <c r="T107" s="27"/>
    </row>
    <row r="108" s="6" customFormat="1" ht="20.1" customHeight="1" spans="1:20">
      <c r="A108" s="18">
        <v>19</v>
      </c>
      <c r="B108" s="16" t="s">
        <v>1411</v>
      </c>
      <c r="C108" s="22">
        <f>SUM(C109:C113)</f>
        <v>667</v>
      </c>
      <c r="D108" s="22">
        <f t="shared" ref="D108:S108" si="9">SUM(D109:D113)</f>
        <v>42</v>
      </c>
      <c r="E108" s="22">
        <f t="shared" si="9"/>
        <v>625</v>
      </c>
      <c r="F108" s="22">
        <f t="shared" si="9"/>
        <v>0</v>
      </c>
      <c r="G108" s="22">
        <f t="shared" si="9"/>
        <v>836</v>
      </c>
      <c r="H108" s="22">
        <f t="shared" si="9"/>
        <v>622</v>
      </c>
      <c r="I108" s="22">
        <f t="shared" si="9"/>
        <v>35</v>
      </c>
      <c r="J108" s="22">
        <f t="shared" si="9"/>
        <v>23</v>
      </c>
      <c r="K108" s="22">
        <f t="shared" si="9"/>
        <v>300</v>
      </c>
      <c r="L108" s="22">
        <f t="shared" si="9"/>
        <v>17</v>
      </c>
      <c r="M108" s="22">
        <f t="shared" si="9"/>
        <v>241</v>
      </c>
      <c r="N108" s="22">
        <f t="shared" si="9"/>
        <v>0</v>
      </c>
      <c r="O108" s="22">
        <f t="shared" si="9"/>
        <v>6</v>
      </c>
      <c r="P108" s="22">
        <f t="shared" si="9"/>
        <v>0</v>
      </c>
      <c r="Q108" s="22">
        <f t="shared" si="9"/>
        <v>214</v>
      </c>
      <c r="R108" s="22">
        <f t="shared" si="9"/>
        <v>18</v>
      </c>
      <c r="S108" s="22">
        <f t="shared" si="9"/>
        <v>0</v>
      </c>
      <c r="T108" s="26"/>
    </row>
    <row r="109" ht="16.5" outlineLevel="1" spans="1:20">
      <c r="A109" s="19" t="s">
        <v>1412</v>
      </c>
      <c r="B109" s="20" t="s">
        <v>1413</v>
      </c>
      <c r="C109" s="21">
        <v>121</v>
      </c>
      <c r="D109" s="21">
        <v>10</v>
      </c>
      <c r="E109" s="21">
        <v>111</v>
      </c>
      <c r="F109" s="21"/>
      <c r="G109" s="21">
        <f>H109+P109+Q109</f>
        <v>152</v>
      </c>
      <c r="H109" s="21">
        <v>110</v>
      </c>
      <c r="I109" s="21">
        <v>6</v>
      </c>
      <c r="J109" s="21"/>
      <c r="K109" s="21">
        <v>104</v>
      </c>
      <c r="L109" s="21"/>
      <c r="M109" s="21"/>
      <c r="N109" s="21"/>
      <c r="O109" s="21"/>
      <c r="P109" s="21"/>
      <c r="Q109" s="21">
        <v>42</v>
      </c>
      <c r="R109" s="21"/>
      <c r="S109" s="21"/>
      <c r="T109" s="27"/>
    </row>
    <row r="110" ht="16.5" outlineLevel="1" spans="1:20">
      <c r="A110" s="19" t="s">
        <v>1414</v>
      </c>
      <c r="B110" s="20" t="s">
        <v>1415</v>
      </c>
      <c r="C110" s="21">
        <v>24</v>
      </c>
      <c r="D110" s="21"/>
      <c r="E110" s="21">
        <v>24</v>
      </c>
      <c r="F110" s="21"/>
      <c r="G110" s="21">
        <f>H110+P110+Q110</f>
        <v>25</v>
      </c>
      <c r="H110" s="21">
        <v>21</v>
      </c>
      <c r="I110" s="21"/>
      <c r="J110" s="21"/>
      <c r="K110" s="21">
        <v>21</v>
      </c>
      <c r="L110" s="21"/>
      <c r="M110" s="21"/>
      <c r="N110" s="21"/>
      <c r="O110" s="21"/>
      <c r="P110" s="21"/>
      <c r="Q110" s="21">
        <v>4</v>
      </c>
      <c r="R110" s="21"/>
      <c r="S110" s="21"/>
      <c r="T110" s="27"/>
    </row>
    <row r="111" ht="16.5" outlineLevel="1" spans="1:20">
      <c r="A111" s="19" t="s">
        <v>1416</v>
      </c>
      <c r="B111" s="20" t="s">
        <v>1417</v>
      </c>
      <c r="C111" s="21">
        <v>482</v>
      </c>
      <c r="D111" s="21">
        <v>32</v>
      </c>
      <c r="E111" s="21">
        <v>450</v>
      </c>
      <c r="F111" s="21"/>
      <c r="G111" s="21">
        <f>H111+P111+Q111</f>
        <v>626</v>
      </c>
      <c r="H111" s="21">
        <v>463</v>
      </c>
      <c r="I111" s="21">
        <v>29</v>
      </c>
      <c r="J111" s="21">
        <v>23</v>
      </c>
      <c r="K111" s="21">
        <v>164</v>
      </c>
      <c r="L111" s="21"/>
      <c r="M111" s="21">
        <v>241</v>
      </c>
      <c r="N111" s="21"/>
      <c r="O111" s="21">
        <v>6</v>
      </c>
      <c r="P111" s="21"/>
      <c r="Q111" s="21">
        <v>163</v>
      </c>
      <c r="R111" s="21">
        <v>18</v>
      </c>
      <c r="S111" s="21"/>
      <c r="T111" s="27"/>
    </row>
    <row r="112" ht="16.5" outlineLevel="1" spans="1:20">
      <c r="A112" s="19" t="s">
        <v>1418</v>
      </c>
      <c r="B112" s="20" t="s">
        <v>1419</v>
      </c>
      <c r="C112" s="21">
        <v>25</v>
      </c>
      <c r="D112" s="21"/>
      <c r="E112" s="21">
        <v>25</v>
      </c>
      <c r="F112" s="21"/>
      <c r="G112" s="21">
        <f>H112+P112+Q112</f>
        <v>22</v>
      </c>
      <c r="H112" s="21">
        <v>17</v>
      </c>
      <c r="I112" s="21"/>
      <c r="J112" s="21"/>
      <c r="K112" s="21"/>
      <c r="L112" s="21">
        <v>17</v>
      </c>
      <c r="M112" s="21"/>
      <c r="N112" s="21"/>
      <c r="O112" s="21"/>
      <c r="P112" s="21"/>
      <c r="Q112" s="21">
        <v>5</v>
      </c>
      <c r="R112" s="21"/>
      <c r="S112" s="21"/>
      <c r="T112" s="27" t="s">
        <v>3652</v>
      </c>
    </row>
    <row r="113" ht="16.5" outlineLevel="1" spans="1:20">
      <c r="A113" s="19" t="s">
        <v>1422</v>
      </c>
      <c r="B113" s="20" t="s">
        <v>1423</v>
      </c>
      <c r="C113" s="21">
        <v>15</v>
      </c>
      <c r="D113" s="21"/>
      <c r="E113" s="21">
        <v>15</v>
      </c>
      <c r="F113" s="21"/>
      <c r="G113" s="21">
        <f>H113+P113+Q113</f>
        <v>11</v>
      </c>
      <c r="H113" s="21">
        <v>11</v>
      </c>
      <c r="I113" s="21"/>
      <c r="J113" s="21"/>
      <c r="K113" s="21">
        <v>11</v>
      </c>
      <c r="L113" s="21"/>
      <c r="M113" s="21"/>
      <c r="N113" s="21"/>
      <c r="O113" s="21"/>
      <c r="P113" s="21"/>
      <c r="Q113" s="21"/>
      <c r="R113" s="21"/>
      <c r="S113" s="21"/>
      <c r="T113" s="27"/>
    </row>
    <row r="114" s="6" customFormat="1" ht="20.1" customHeight="1" spans="1:20">
      <c r="A114" s="18">
        <v>18</v>
      </c>
      <c r="B114" s="16" t="s">
        <v>1425</v>
      </c>
      <c r="C114" s="22">
        <f>SUM(C115:C123)</f>
        <v>190</v>
      </c>
      <c r="D114" s="22">
        <f t="shared" ref="D114:S114" si="10">SUM(D115:D123)</f>
        <v>29</v>
      </c>
      <c r="E114" s="22">
        <f t="shared" si="10"/>
        <v>157</v>
      </c>
      <c r="F114" s="22">
        <f t="shared" si="10"/>
        <v>4</v>
      </c>
      <c r="G114" s="22">
        <f t="shared" si="10"/>
        <v>388</v>
      </c>
      <c r="H114" s="22">
        <f t="shared" si="10"/>
        <v>210</v>
      </c>
      <c r="I114" s="22">
        <f t="shared" si="10"/>
        <v>29</v>
      </c>
      <c r="J114" s="22">
        <f t="shared" si="10"/>
        <v>30</v>
      </c>
      <c r="K114" s="22">
        <f t="shared" si="10"/>
        <v>104</v>
      </c>
      <c r="L114" s="22">
        <f t="shared" si="10"/>
        <v>0</v>
      </c>
      <c r="M114" s="22">
        <f t="shared" si="10"/>
        <v>44</v>
      </c>
      <c r="N114" s="22">
        <f t="shared" si="10"/>
        <v>0</v>
      </c>
      <c r="O114" s="22">
        <f t="shared" si="10"/>
        <v>3</v>
      </c>
      <c r="P114" s="22">
        <f t="shared" si="10"/>
        <v>3</v>
      </c>
      <c r="Q114" s="22">
        <f t="shared" si="10"/>
        <v>175</v>
      </c>
      <c r="R114" s="22">
        <f t="shared" si="10"/>
        <v>10</v>
      </c>
      <c r="S114" s="22">
        <f t="shared" si="10"/>
        <v>0</v>
      </c>
      <c r="T114" s="26"/>
    </row>
    <row r="115" ht="16.5" outlineLevel="1" spans="1:20">
      <c r="A115" s="19" t="s">
        <v>1426</v>
      </c>
      <c r="B115" s="20" t="s">
        <v>1427</v>
      </c>
      <c r="C115" s="21">
        <v>23</v>
      </c>
      <c r="D115" s="21">
        <v>14</v>
      </c>
      <c r="E115" s="21">
        <v>7</v>
      </c>
      <c r="F115" s="21">
        <v>2</v>
      </c>
      <c r="G115" s="21">
        <f t="shared" ref="G115:G123" si="11">H115+P115+Q115</f>
        <v>34</v>
      </c>
      <c r="H115" s="21">
        <v>23</v>
      </c>
      <c r="I115" s="21">
        <v>14</v>
      </c>
      <c r="J115" s="21">
        <v>2</v>
      </c>
      <c r="K115" s="21">
        <v>5</v>
      </c>
      <c r="L115" s="21"/>
      <c r="M115" s="21"/>
      <c r="N115" s="21"/>
      <c r="O115" s="21">
        <v>2</v>
      </c>
      <c r="P115" s="21"/>
      <c r="Q115" s="21">
        <v>11</v>
      </c>
      <c r="R115" s="21">
        <v>2</v>
      </c>
      <c r="S115" s="21"/>
      <c r="T115" s="27"/>
    </row>
    <row r="116" ht="16.5" outlineLevel="1" spans="1:20">
      <c r="A116" s="19" t="s">
        <v>1428</v>
      </c>
      <c r="B116" s="20" t="s">
        <v>1429</v>
      </c>
      <c r="C116" s="21">
        <v>5</v>
      </c>
      <c r="D116" s="21"/>
      <c r="E116" s="21">
        <v>5</v>
      </c>
      <c r="F116" s="21"/>
      <c r="G116" s="21">
        <f t="shared" si="11"/>
        <v>48</v>
      </c>
      <c r="H116" s="21">
        <v>11</v>
      </c>
      <c r="I116" s="21"/>
      <c r="J116" s="21">
        <v>10</v>
      </c>
      <c r="K116" s="21">
        <v>1</v>
      </c>
      <c r="L116" s="21"/>
      <c r="M116" s="21"/>
      <c r="N116" s="21"/>
      <c r="O116" s="21"/>
      <c r="P116" s="21">
        <v>1</v>
      </c>
      <c r="Q116" s="21">
        <v>36</v>
      </c>
      <c r="R116" s="21">
        <v>2</v>
      </c>
      <c r="S116" s="21"/>
      <c r="T116" s="27"/>
    </row>
    <row r="117" ht="16.5" outlineLevel="1" spans="1:20">
      <c r="A117" s="19" t="s">
        <v>1430</v>
      </c>
      <c r="B117" s="20" t="s">
        <v>1431</v>
      </c>
      <c r="C117" s="21">
        <v>18</v>
      </c>
      <c r="D117" s="21"/>
      <c r="E117" s="21">
        <v>18</v>
      </c>
      <c r="F117" s="21"/>
      <c r="G117" s="21">
        <f t="shared" si="11"/>
        <v>54</v>
      </c>
      <c r="H117" s="21">
        <v>44</v>
      </c>
      <c r="I117" s="21"/>
      <c r="J117" s="21"/>
      <c r="K117" s="21"/>
      <c r="L117" s="21"/>
      <c r="M117" s="21">
        <v>44</v>
      </c>
      <c r="N117" s="21"/>
      <c r="O117" s="21"/>
      <c r="P117" s="21"/>
      <c r="Q117" s="21">
        <v>10</v>
      </c>
      <c r="R117" s="21"/>
      <c r="S117" s="21"/>
      <c r="T117" s="27" t="s">
        <v>3652</v>
      </c>
    </row>
    <row r="118" ht="16.5" outlineLevel="1" spans="1:20">
      <c r="A118" s="19" t="s">
        <v>1432</v>
      </c>
      <c r="B118" s="20" t="s">
        <v>1433</v>
      </c>
      <c r="C118" s="21">
        <v>16</v>
      </c>
      <c r="D118" s="21"/>
      <c r="E118" s="21">
        <v>15</v>
      </c>
      <c r="F118" s="21">
        <v>1</v>
      </c>
      <c r="G118" s="21">
        <f t="shared" si="11"/>
        <v>49</v>
      </c>
      <c r="H118" s="21">
        <v>18</v>
      </c>
      <c r="I118" s="21"/>
      <c r="J118" s="21">
        <v>18</v>
      </c>
      <c r="K118" s="21"/>
      <c r="L118" s="21"/>
      <c r="M118" s="21"/>
      <c r="N118" s="21"/>
      <c r="O118" s="21"/>
      <c r="P118" s="21">
        <v>2</v>
      </c>
      <c r="Q118" s="21">
        <v>29</v>
      </c>
      <c r="R118" s="21">
        <v>1</v>
      </c>
      <c r="S118" s="21"/>
      <c r="T118" s="27"/>
    </row>
    <row r="119" ht="16.5" outlineLevel="1" spans="1:20">
      <c r="A119" s="19" t="s">
        <v>1434</v>
      </c>
      <c r="B119" s="20" t="s">
        <v>1435</v>
      </c>
      <c r="C119" s="21">
        <v>39</v>
      </c>
      <c r="D119" s="21"/>
      <c r="E119" s="21">
        <v>39</v>
      </c>
      <c r="F119" s="21"/>
      <c r="G119" s="21">
        <f t="shared" si="11"/>
        <v>32</v>
      </c>
      <c r="H119" s="21">
        <v>32</v>
      </c>
      <c r="I119" s="21"/>
      <c r="J119" s="21"/>
      <c r="K119" s="21">
        <v>32</v>
      </c>
      <c r="L119" s="21"/>
      <c r="M119" s="21"/>
      <c r="N119" s="21"/>
      <c r="O119" s="21"/>
      <c r="P119" s="21"/>
      <c r="Q119" s="21"/>
      <c r="R119" s="21"/>
      <c r="S119" s="21"/>
      <c r="T119" s="27"/>
    </row>
    <row r="120" ht="16.5" outlineLevel="1" spans="1:20">
      <c r="A120" s="19" t="s">
        <v>1436</v>
      </c>
      <c r="B120" s="20" t="s">
        <v>1437</v>
      </c>
      <c r="C120" s="21">
        <v>36</v>
      </c>
      <c r="D120" s="21"/>
      <c r="E120" s="21">
        <v>36</v>
      </c>
      <c r="F120" s="21"/>
      <c r="G120" s="21">
        <f t="shared" si="11"/>
        <v>38</v>
      </c>
      <c r="H120" s="21">
        <v>32</v>
      </c>
      <c r="I120" s="21"/>
      <c r="J120" s="21"/>
      <c r="K120" s="21">
        <v>32</v>
      </c>
      <c r="L120" s="21"/>
      <c r="M120" s="21"/>
      <c r="N120" s="21"/>
      <c r="O120" s="21"/>
      <c r="P120" s="21"/>
      <c r="Q120" s="21">
        <v>6</v>
      </c>
      <c r="R120" s="21"/>
      <c r="S120" s="21"/>
      <c r="T120" s="27"/>
    </row>
    <row r="121" ht="16.5" outlineLevel="1" spans="1:20">
      <c r="A121" s="19" t="s">
        <v>1438</v>
      </c>
      <c r="B121" s="20" t="s">
        <v>1439</v>
      </c>
      <c r="C121" s="21">
        <v>26</v>
      </c>
      <c r="D121" s="21">
        <v>15</v>
      </c>
      <c r="E121" s="21">
        <v>10</v>
      </c>
      <c r="F121" s="21">
        <v>1</v>
      </c>
      <c r="G121" s="21">
        <f t="shared" si="11"/>
        <v>47</v>
      </c>
      <c r="H121" s="21">
        <v>26</v>
      </c>
      <c r="I121" s="21">
        <v>15</v>
      </c>
      <c r="J121" s="21"/>
      <c r="K121" s="21">
        <v>10</v>
      </c>
      <c r="L121" s="21"/>
      <c r="M121" s="21"/>
      <c r="N121" s="21"/>
      <c r="O121" s="21">
        <v>1</v>
      </c>
      <c r="P121" s="21"/>
      <c r="Q121" s="21">
        <v>21</v>
      </c>
      <c r="R121" s="21"/>
      <c r="S121" s="21"/>
      <c r="T121" s="27"/>
    </row>
    <row r="122" ht="16.5" outlineLevel="1" spans="1:20">
      <c r="A122" s="19" t="s">
        <v>1440</v>
      </c>
      <c r="B122" s="20" t="s">
        <v>1441</v>
      </c>
      <c r="C122" s="21">
        <v>15</v>
      </c>
      <c r="D122" s="21"/>
      <c r="E122" s="21">
        <v>15</v>
      </c>
      <c r="F122" s="21"/>
      <c r="G122" s="21">
        <f t="shared" si="11"/>
        <v>76</v>
      </c>
      <c r="H122" s="21">
        <v>14</v>
      </c>
      <c r="I122" s="21"/>
      <c r="J122" s="21"/>
      <c r="K122" s="21">
        <v>14</v>
      </c>
      <c r="L122" s="21"/>
      <c r="M122" s="21"/>
      <c r="N122" s="21"/>
      <c r="O122" s="21"/>
      <c r="P122" s="21"/>
      <c r="Q122" s="21">
        <v>62</v>
      </c>
      <c r="R122" s="21">
        <v>5</v>
      </c>
      <c r="S122" s="21"/>
      <c r="T122" s="27"/>
    </row>
    <row r="123" ht="16.5" outlineLevel="1" spans="1:20">
      <c r="A123" s="19" t="s">
        <v>1442</v>
      </c>
      <c r="B123" s="20" t="s">
        <v>1443</v>
      </c>
      <c r="C123" s="21">
        <v>12</v>
      </c>
      <c r="D123" s="21"/>
      <c r="E123" s="21">
        <v>12</v>
      </c>
      <c r="F123" s="21"/>
      <c r="G123" s="21">
        <f t="shared" si="11"/>
        <v>10</v>
      </c>
      <c r="H123" s="21">
        <v>10</v>
      </c>
      <c r="I123" s="21"/>
      <c r="J123" s="21"/>
      <c r="K123" s="21">
        <v>10</v>
      </c>
      <c r="L123" s="21"/>
      <c r="M123" s="21"/>
      <c r="N123" s="21"/>
      <c r="O123" s="21"/>
      <c r="P123" s="21"/>
      <c r="Q123" s="21"/>
      <c r="R123" s="21"/>
      <c r="S123" s="21"/>
      <c r="T123" s="27"/>
    </row>
    <row r="124" s="6" customFormat="1" ht="20.1" customHeight="1" spans="1:20">
      <c r="A124" s="18">
        <v>15</v>
      </c>
      <c r="B124" s="16" t="s">
        <v>1445</v>
      </c>
      <c r="C124" s="22">
        <f>SUM(C125:C184)</f>
        <v>6401</v>
      </c>
      <c r="D124" s="22">
        <f t="shared" ref="D124:S124" si="12">SUM(D125:D184)</f>
        <v>79</v>
      </c>
      <c r="E124" s="22">
        <f t="shared" si="12"/>
        <v>6321</v>
      </c>
      <c r="F124" s="22">
        <f t="shared" si="12"/>
        <v>1</v>
      </c>
      <c r="G124" s="22">
        <f t="shared" si="12"/>
        <v>11147</v>
      </c>
      <c r="H124" s="22">
        <f t="shared" si="12"/>
        <v>6813</v>
      </c>
      <c r="I124" s="22">
        <f t="shared" si="12"/>
        <v>53</v>
      </c>
      <c r="J124" s="22">
        <f t="shared" si="12"/>
        <v>24</v>
      </c>
      <c r="K124" s="22">
        <f t="shared" si="12"/>
        <v>5670</v>
      </c>
      <c r="L124" s="22">
        <f t="shared" si="12"/>
        <v>1062</v>
      </c>
      <c r="M124" s="22">
        <f t="shared" si="12"/>
        <v>0</v>
      </c>
      <c r="N124" s="22">
        <f t="shared" si="12"/>
        <v>1</v>
      </c>
      <c r="O124" s="22">
        <f t="shared" si="12"/>
        <v>3</v>
      </c>
      <c r="P124" s="22">
        <f t="shared" si="12"/>
        <v>7</v>
      </c>
      <c r="Q124" s="22">
        <f t="shared" si="12"/>
        <v>4327</v>
      </c>
      <c r="R124" s="22">
        <f t="shared" si="12"/>
        <v>785</v>
      </c>
      <c r="S124" s="22">
        <f t="shared" si="12"/>
        <v>130</v>
      </c>
      <c r="T124" s="26"/>
    </row>
    <row r="125" ht="16.5" outlineLevel="1" spans="1:20">
      <c r="A125" s="19" t="s">
        <v>1446</v>
      </c>
      <c r="B125" s="20" t="s">
        <v>1447</v>
      </c>
      <c r="C125" s="21">
        <v>17</v>
      </c>
      <c r="D125" s="21">
        <v>17</v>
      </c>
      <c r="E125" s="21"/>
      <c r="F125" s="21"/>
      <c r="G125" s="21">
        <f t="shared" ref="G125:G184" si="13">H125+P125+Q125</f>
        <v>30</v>
      </c>
      <c r="H125" s="21">
        <v>15</v>
      </c>
      <c r="I125" s="21">
        <v>9</v>
      </c>
      <c r="J125" s="21"/>
      <c r="K125" s="21">
        <v>4</v>
      </c>
      <c r="L125" s="21"/>
      <c r="M125" s="21"/>
      <c r="N125" s="21"/>
      <c r="O125" s="21">
        <v>2</v>
      </c>
      <c r="P125" s="21"/>
      <c r="Q125" s="21">
        <v>15</v>
      </c>
      <c r="R125" s="21"/>
      <c r="S125" s="21"/>
      <c r="T125" s="27"/>
    </row>
    <row r="126" ht="16.5" outlineLevel="1" spans="1:20">
      <c r="A126" s="19" t="s">
        <v>1448</v>
      </c>
      <c r="B126" s="20" t="s">
        <v>1449</v>
      </c>
      <c r="C126" s="21">
        <v>33</v>
      </c>
      <c r="D126" s="21">
        <v>17</v>
      </c>
      <c r="E126" s="21">
        <v>16</v>
      </c>
      <c r="F126" s="21"/>
      <c r="G126" s="21">
        <f t="shared" si="13"/>
        <v>54</v>
      </c>
      <c r="H126" s="21">
        <v>22</v>
      </c>
      <c r="I126" s="21">
        <v>14</v>
      </c>
      <c r="J126" s="21"/>
      <c r="K126" s="21">
        <v>7</v>
      </c>
      <c r="L126" s="21"/>
      <c r="M126" s="21"/>
      <c r="N126" s="21"/>
      <c r="O126" s="21">
        <v>1</v>
      </c>
      <c r="P126" s="21"/>
      <c r="Q126" s="21">
        <v>32</v>
      </c>
      <c r="R126" s="21">
        <v>1</v>
      </c>
      <c r="S126" s="21"/>
      <c r="T126" s="27"/>
    </row>
    <row r="127" ht="16.5" outlineLevel="1" spans="1:20">
      <c r="A127" s="19" t="s">
        <v>1450</v>
      </c>
      <c r="B127" s="20" t="s">
        <v>1451</v>
      </c>
      <c r="C127" s="21">
        <v>21</v>
      </c>
      <c r="D127" s="21"/>
      <c r="E127" s="21">
        <v>21</v>
      </c>
      <c r="F127" s="21"/>
      <c r="G127" s="21">
        <f t="shared" si="13"/>
        <v>22</v>
      </c>
      <c r="H127" s="21">
        <v>20</v>
      </c>
      <c r="I127" s="21"/>
      <c r="J127" s="21"/>
      <c r="K127" s="21">
        <v>20</v>
      </c>
      <c r="L127" s="21"/>
      <c r="M127" s="21"/>
      <c r="N127" s="21"/>
      <c r="O127" s="21"/>
      <c r="P127" s="21"/>
      <c r="Q127" s="21">
        <v>2</v>
      </c>
      <c r="R127" s="21"/>
      <c r="S127" s="21"/>
      <c r="T127" s="27"/>
    </row>
    <row r="128" ht="16.5" outlineLevel="1" spans="1:20">
      <c r="A128" s="19" t="s">
        <v>1452</v>
      </c>
      <c r="B128" s="20" t="s">
        <v>1453</v>
      </c>
      <c r="C128" s="21">
        <v>19</v>
      </c>
      <c r="D128" s="21"/>
      <c r="E128" s="21">
        <v>19</v>
      </c>
      <c r="F128" s="21"/>
      <c r="G128" s="21">
        <f t="shared" si="13"/>
        <v>25</v>
      </c>
      <c r="H128" s="21">
        <v>17</v>
      </c>
      <c r="I128" s="21"/>
      <c r="J128" s="21"/>
      <c r="K128" s="21">
        <v>17</v>
      </c>
      <c r="L128" s="21"/>
      <c r="M128" s="21"/>
      <c r="N128" s="21"/>
      <c r="O128" s="21"/>
      <c r="P128" s="21"/>
      <c r="Q128" s="21">
        <v>8</v>
      </c>
      <c r="R128" s="21">
        <v>1</v>
      </c>
      <c r="S128" s="21"/>
      <c r="T128" s="27"/>
    </row>
    <row r="129" ht="16.5" outlineLevel="1" spans="1:20">
      <c r="A129" s="19" t="s">
        <v>1454</v>
      </c>
      <c r="B129" s="20" t="s">
        <v>1455</v>
      </c>
      <c r="C129" s="21">
        <v>4</v>
      </c>
      <c r="D129" s="21"/>
      <c r="E129" s="21">
        <v>4</v>
      </c>
      <c r="F129" s="21"/>
      <c r="G129" s="21">
        <f t="shared" si="13"/>
        <v>6</v>
      </c>
      <c r="H129" s="21">
        <v>4</v>
      </c>
      <c r="I129" s="21"/>
      <c r="J129" s="21"/>
      <c r="K129" s="21"/>
      <c r="L129" s="21">
        <v>4</v>
      </c>
      <c r="M129" s="21"/>
      <c r="N129" s="21"/>
      <c r="O129" s="21"/>
      <c r="P129" s="21"/>
      <c r="Q129" s="21">
        <v>2</v>
      </c>
      <c r="R129" s="21"/>
      <c r="S129" s="21"/>
      <c r="T129" s="27"/>
    </row>
    <row r="130" ht="16.5" outlineLevel="1" spans="1:20">
      <c r="A130" s="19" t="s">
        <v>1456</v>
      </c>
      <c r="B130" s="20" t="s">
        <v>1457</v>
      </c>
      <c r="C130" s="21">
        <v>16</v>
      </c>
      <c r="D130" s="21"/>
      <c r="E130" s="21">
        <v>16</v>
      </c>
      <c r="F130" s="21"/>
      <c r="G130" s="21">
        <f t="shared" si="13"/>
        <v>27</v>
      </c>
      <c r="H130" s="21">
        <v>14</v>
      </c>
      <c r="I130" s="21"/>
      <c r="J130" s="21"/>
      <c r="K130" s="21">
        <v>14</v>
      </c>
      <c r="L130" s="21"/>
      <c r="M130" s="21"/>
      <c r="N130" s="21"/>
      <c r="O130" s="21"/>
      <c r="P130" s="21"/>
      <c r="Q130" s="21">
        <v>13</v>
      </c>
      <c r="R130" s="21"/>
      <c r="S130" s="21"/>
      <c r="T130" s="27"/>
    </row>
    <row r="131" ht="16.5" outlineLevel="1" spans="1:20">
      <c r="A131" s="19" t="s">
        <v>1458</v>
      </c>
      <c r="B131" s="20" t="s">
        <v>1459</v>
      </c>
      <c r="C131" s="21">
        <v>50</v>
      </c>
      <c r="D131" s="21"/>
      <c r="E131" s="21">
        <v>50</v>
      </c>
      <c r="F131" s="21"/>
      <c r="G131" s="21">
        <f t="shared" si="13"/>
        <v>71</v>
      </c>
      <c r="H131" s="21">
        <v>43</v>
      </c>
      <c r="I131" s="21"/>
      <c r="J131" s="21"/>
      <c r="K131" s="21"/>
      <c r="L131" s="21">
        <v>43</v>
      </c>
      <c r="M131" s="21"/>
      <c r="N131" s="21"/>
      <c r="O131" s="21"/>
      <c r="P131" s="21"/>
      <c r="Q131" s="21">
        <v>28</v>
      </c>
      <c r="R131" s="21">
        <v>3</v>
      </c>
      <c r="S131" s="21"/>
      <c r="T131" s="27"/>
    </row>
    <row r="132" ht="16.5" outlineLevel="1" spans="1:20">
      <c r="A132" s="19" t="s">
        <v>1460</v>
      </c>
      <c r="B132" s="20" t="s">
        <v>1461</v>
      </c>
      <c r="C132" s="21">
        <v>8</v>
      </c>
      <c r="D132" s="21"/>
      <c r="E132" s="21">
        <v>8</v>
      </c>
      <c r="F132" s="21"/>
      <c r="G132" s="21">
        <f t="shared" si="13"/>
        <v>14</v>
      </c>
      <c r="H132" s="21">
        <v>8</v>
      </c>
      <c r="I132" s="21"/>
      <c r="J132" s="21"/>
      <c r="K132" s="21">
        <v>8</v>
      </c>
      <c r="L132" s="21"/>
      <c r="M132" s="21"/>
      <c r="N132" s="21"/>
      <c r="O132" s="21"/>
      <c r="P132" s="21"/>
      <c r="Q132" s="21">
        <v>6</v>
      </c>
      <c r="R132" s="21"/>
      <c r="S132" s="21"/>
      <c r="T132" s="27"/>
    </row>
    <row r="133" ht="16.5" outlineLevel="1" spans="1:20">
      <c r="A133" s="19" t="s">
        <v>1462</v>
      </c>
      <c r="B133" s="20" t="s">
        <v>1463</v>
      </c>
      <c r="C133" s="21">
        <v>15</v>
      </c>
      <c r="D133" s="21"/>
      <c r="E133" s="21">
        <v>15</v>
      </c>
      <c r="F133" s="21"/>
      <c r="G133" s="21">
        <f t="shared" si="13"/>
        <v>16</v>
      </c>
      <c r="H133" s="21">
        <v>14</v>
      </c>
      <c r="I133" s="21"/>
      <c r="J133" s="21"/>
      <c r="K133" s="21">
        <v>14</v>
      </c>
      <c r="L133" s="21"/>
      <c r="M133" s="21"/>
      <c r="N133" s="21"/>
      <c r="O133" s="21"/>
      <c r="P133" s="21"/>
      <c r="Q133" s="21">
        <v>2</v>
      </c>
      <c r="R133" s="21"/>
      <c r="S133" s="21"/>
      <c r="T133" s="27"/>
    </row>
    <row r="134" ht="16.5" outlineLevel="1" spans="1:20">
      <c r="A134" s="19" t="s">
        <v>1464</v>
      </c>
      <c r="B134" s="20" t="s">
        <v>1465</v>
      </c>
      <c r="C134" s="21">
        <v>95</v>
      </c>
      <c r="D134" s="21"/>
      <c r="E134" s="21">
        <v>95</v>
      </c>
      <c r="F134" s="21"/>
      <c r="G134" s="21">
        <f t="shared" si="13"/>
        <v>129</v>
      </c>
      <c r="H134" s="21">
        <v>93</v>
      </c>
      <c r="I134" s="21"/>
      <c r="J134" s="21"/>
      <c r="K134" s="21">
        <v>93</v>
      </c>
      <c r="L134" s="21"/>
      <c r="M134" s="21"/>
      <c r="N134" s="21"/>
      <c r="O134" s="21"/>
      <c r="P134" s="21"/>
      <c r="Q134" s="21">
        <v>36</v>
      </c>
      <c r="R134" s="21">
        <v>2</v>
      </c>
      <c r="S134" s="21"/>
      <c r="T134" s="27"/>
    </row>
    <row r="135" ht="16.5" outlineLevel="1" spans="1:20">
      <c r="A135" s="19" t="s">
        <v>1466</v>
      </c>
      <c r="B135" s="20" t="s">
        <v>1467</v>
      </c>
      <c r="C135" s="21">
        <v>21</v>
      </c>
      <c r="D135" s="21">
        <v>21</v>
      </c>
      <c r="E135" s="21"/>
      <c r="F135" s="21"/>
      <c r="G135" s="21">
        <f t="shared" si="13"/>
        <v>36</v>
      </c>
      <c r="H135" s="21">
        <v>14</v>
      </c>
      <c r="I135" s="21">
        <v>14</v>
      </c>
      <c r="J135" s="21"/>
      <c r="K135" s="21"/>
      <c r="L135" s="21"/>
      <c r="M135" s="21"/>
      <c r="N135" s="21"/>
      <c r="O135" s="21"/>
      <c r="P135" s="21"/>
      <c r="Q135" s="21">
        <v>22</v>
      </c>
      <c r="R135" s="21">
        <v>1</v>
      </c>
      <c r="S135" s="21"/>
      <c r="T135" s="27"/>
    </row>
    <row r="136" ht="16.5" outlineLevel="1" spans="1:20">
      <c r="A136" s="19" t="s">
        <v>1468</v>
      </c>
      <c r="B136" s="20" t="s">
        <v>1469</v>
      </c>
      <c r="C136" s="21">
        <v>12</v>
      </c>
      <c r="D136" s="21"/>
      <c r="E136" s="21">
        <v>12</v>
      </c>
      <c r="F136" s="21"/>
      <c r="G136" s="21">
        <f t="shared" si="13"/>
        <v>23</v>
      </c>
      <c r="H136" s="21">
        <v>11</v>
      </c>
      <c r="I136" s="21"/>
      <c r="J136" s="21"/>
      <c r="K136" s="21">
        <v>11</v>
      </c>
      <c r="L136" s="21"/>
      <c r="M136" s="21"/>
      <c r="N136" s="21"/>
      <c r="O136" s="21"/>
      <c r="P136" s="21"/>
      <c r="Q136" s="21">
        <v>12</v>
      </c>
      <c r="R136" s="21"/>
      <c r="S136" s="21"/>
      <c r="T136" s="27"/>
    </row>
    <row r="137" ht="16.5" outlineLevel="1" spans="1:20">
      <c r="A137" s="19" t="s">
        <v>1470</v>
      </c>
      <c r="B137" s="20" t="s">
        <v>1471</v>
      </c>
      <c r="C137" s="21">
        <v>12</v>
      </c>
      <c r="D137" s="21"/>
      <c r="E137" s="21">
        <v>12</v>
      </c>
      <c r="F137" s="21"/>
      <c r="G137" s="21">
        <f t="shared" si="13"/>
        <v>20</v>
      </c>
      <c r="H137" s="21">
        <v>9</v>
      </c>
      <c r="I137" s="21"/>
      <c r="J137" s="21"/>
      <c r="K137" s="21">
        <v>9</v>
      </c>
      <c r="L137" s="21"/>
      <c r="M137" s="21"/>
      <c r="N137" s="21"/>
      <c r="O137" s="21"/>
      <c r="P137" s="21"/>
      <c r="Q137" s="21">
        <v>11</v>
      </c>
      <c r="R137" s="21"/>
      <c r="S137" s="21"/>
      <c r="T137" s="27"/>
    </row>
    <row r="138" ht="16.5" outlineLevel="1" spans="1:20">
      <c r="A138" s="19" t="s">
        <v>1472</v>
      </c>
      <c r="B138" s="20" t="s">
        <v>1473</v>
      </c>
      <c r="C138" s="21">
        <v>29</v>
      </c>
      <c r="D138" s="21"/>
      <c r="E138" s="21">
        <v>29</v>
      </c>
      <c r="F138" s="21"/>
      <c r="G138" s="21">
        <f t="shared" si="13"/>
        <v>52</v>
      </c>
      <c r="H138" s="21">
        <v>24</v>
      </c>
      <c r="I138" s="21"/>
      <c r="J138" s="21"/>
      <c r="K138" s="21">
        <v>24</v>
      </c>
      <c r="L138" s="21"/>
      <c r="M138" s="21"/>
      <c r="N138" s="21"/>
      <c r="O138" s="21"/>
      <c r="P138" s="21"/>
      <c r="Q138" s="21">
        <v>28</v>
      </c>
      <c r="R138" s="21"/>
      <c r="S138" s="21"/>
      <c r="T138" s="27"/>
    </row>
    <row r="139" ht="16.5" outlineLevel="1" spans="1:20">
      <c r="A139" s="19" t="s">
        <v>1474</v>
      </c>
      <c r="B139" s="20" t="s">
        <v>1475</v>
      </c>
      <c r="C139" s="21">
        <v>23</v>
      </c>
      <c r="D139" s="21"/>
      <c r="E139" s="21">
        <v>23</v>
      </c>
      <c r="F139" s="21"/>
      <c r="G139" s="21">
        <f t="shared" si="13"/>
        <v>39</v>
      </c>
      <c r="H139" s="21">
        <v>19</v>
      </c>
      <c r="I139" s="21"/>
      <c r="J139" s="21"/>
      <c r="K139" s="21">
        <v>19</v>
      </c>
      <c r="L139" s="21"/>
      <c r="M139" s="21"/>
      <c r="N139" s="21"/>
      <c r="O139" s="21"/>
      <c r="P139" s="21"/>
      <c r="Q139" s="21">
        <v>20</v>
      </c>
      <c r="R139" s="21">
        <v>1</v>
      </c>
      <c r="S139" s="21"/>
      <c r="T139" s="27"/>
    </row>
    <row r="140" ht="16.5" outlineLevel="1" spans="1:20">
      <c r="A140" s="19" t="s">
        <v>1476</v>
      </c>
      <c r="B140" s="20" t="s">
        <v>1477</v>
      </c>
      <c r="C140" s="21">
        <v>14</v>
      </c>
      <c r="D140" s="21"/>
      <c r="E140" s="21">
        <v>14</v>
      </c>
      <c r="F140" s="21"/>
      <c r="G140" s="21">
        <f t="shared" si="13"/>
        <v>6</v>
      </c>
      <c r="H140" s="21">
        <v>5</v>
      </c>
      <c r="I140" s="21"/>
      <c r="J140" s="21"/>
      <c r="K140" s="21"/>
      <c r="L140" s="21">
        <v>5</v>
      </c>
      <c r="M140" s="21"/>
      <c r="N140" s="21"/>
      <c r="O140" s="21"/>
      <c r="P140" s="21"/>
      <c r="Q140" s="21">
        <v>1</v>
      </c>
      <c r="R140" s="21"/>
      <c r="S140" s="21"/>
      <c r="T140" s="27"/>
    </row>
    <row r="141" ht="16.5" outlineLevel="1" spans="1:20">
      <c r="A141" s="19" t="s">
        <v>1478</v>
      </c>
      <c r="B141" s="20" t="s">
        <v>1479</v>
      </c>
      <c r="C141" s="21">
        <v>62</v>
      </c>
      <c r="D141" s="21"/>
      <c r="E141" s="21">
        <v>62</v>
      </c>
      <c r="F141" s="21"/>
      <c r="G141" s="21">
        <f t="shared" si="13"/>
        <v>79</v>
      </c>
      <c r="H141" s="21">
        <v>62</v>
      </c>
      <c r="I141" s="21"/>
      <c r="J141" s="21"/>
      <c r="K141" s="21"/>
      <c r="L141" s="21">
        <v>62</v>
      </c>
      <c r="M141" s="21"/>
      <c r="N141" s="21"/>
      <c r="O141" s="21"/>
      <c r="P141" s="21"/>
      <c r="Q141" s="21">
        <v>17</v>
      </c>
      <c r="R141" s="21">
        <v>1</v>
      </c>
      <c r="S141" s="21">
        <v>106</v>
      </c>
      <c r="T141" s="27"/>
    </row>
    <row r="142" ht="16.5" outlineLevel="1" spans="1:20">
      <c r="A142" s="19" t="s">
        <v>1480</v>
      </c>
      <c r="B142" s="20" t="s">
        <v>1481</v>
      </c>
      <c r="C142" s="21">
        <v>20</v>
      </c>
      <c r="D142" s="21"/>
      <c r="E142" s="21">
        <v>20</v>
      </c>
      <c r="F142" s="21"/>
      <c r="G142" s="21">
        <f t="shared" si="13"/>
        <v>60</v>
      </c>
      <c r="H142" s="21">
        <v>30</v>
      </c>
      <c r="I142" s="21"/>
      <c r="J142" s="21"/>
      <c r="K142" s="21"/>
      <c r="L142" s="21">
        <v>30</v>
      </c>
      <c r="M142" s="21"/>
      <c r="N142" s="21"/>
      <c r="O142" s="21"/>
      <c r="P142" s="21"/>
      <c r="Q142" s="21">
        <v>30</v>
      </c>
      <c r="R142" s="21">
        <v>3</v>
      </c>
      <c r="S142" s="21"/>
      <c r="T142" s="27"/>
    </row>
    <row r="143" ht="16.5" outlineLevel="1" spans="1:20">
      <c r="A143" s="19" t="s">
        <v>1482</v>
      </c>
      <c r="B143" s="20" t="s">
        <v>1483</v>
      </c>
      <c r="C143" s="21">
        <v>122</v>
      </c>
      <c r="D143" s="21"/>
      <c r="E143" s="21">
        <v>122</v>
      </c>
      <c r="F143" s="21"/>
      <c r="G143" s="21">
        <f t="shared" si="13"/>
        <v>194</v>
      </c>
      <c r="H143" s="21">
        <v>118</v>
      </c>
      <c r="I143" s="21"/>
      <c r="J143" s="21"/>
      <c r="K143" s="21">
        <v>118</v>
      </c>
      <c r="L143" s="21"/>
      <c r="M143" s="21"/>
      <c r="N143" s="21"/>
      <c r="O143" s="21"/>
      <c r="P143" s="21"/>
      <c r="Q143" s="21">
        <v>76</v>
      </c>
      <c r="R143" s="21">
        <v>5</v>
      </c>
      <c r="S143" s="21"/>
      <c r="T143" s="27"/>
    </row>
    <row r="144" ht="16.5" outlineLevel="1" spans="1:20">
      <c r="A144" s="19" t="s">
        <v>1484</v>
      </c>
      <c r="B144" s="20" t="s">
        <v>1485</v>
      </c>
      <c r="C144" s="21">
        <v>176</v>
      </c>
      <c r="D144" s="21"/>
      <c r="E144" s="21">
        <v>176</v>
      </c>
      <c r="F144" s="21"/>
      <c r="G144" s="21">
        <f t="shared" si="13"/>
        <v>287</v>
      </c>
      <c r="H144" s="21">
        <v>176</v>
      </c>
      <c r="I144" s="21"/>
      <c r="J144" s="21"/>
      <c r="K144" s="21">
        <v>176</v>
      </c>
      <c r="L144" s="21"/>
      <c r="M144" s="21"/>
      <c r="N144" s="21"/>
      <c r="O144" s="21"/>
      <c r="P144" s="21"/>
      <c r="Q144" s="21">
        <v>111</v>
      </c>
      <c r="R144" s="21">
        <v>2</v>
      </c>
      <c r="S144" s="21"/>
      <c r="T144" s="27"/>
    </row>
    <row r="145" ht="16.5" outlineLevel="1" spans="1:20">
      <c r="A145" s="19" t="s">
        <v>1486</v>
      </c>
      <c r="B145" s="20" t="s">
        <v>1487</v>
      </c>
      <c r="C145" s="21">
        <v>84</v>
      </c>
      <c r="D145" s="21"/>
      <c r="E145" s="21">
        <v>84</v>
      </c>
      <c r="F145" s="21"/>
      <c r="G145" s="21">
        <f t="shared" si="13"/>
        <v>142</v>
      </c>
      <c r="H145" s="21">
        <v>78</v>
      </c>
      <c r="I145" s="21"/>
      <c r="J145" s="21"/>
      <c r="K145" s="21">
        <v>78</v>
      </c>
      <c r="L145" s="21"/>
      <c r="M145" s="21"/>
      <c r="N145" s="21"/>
      <c r="O145" s="21"/>
      <c r="P145" s="21"/>
      <c r="Q145" s="21">
        <v>64</v>
      </c>
      <c r="R145" s="21">
        <v>3</v>
      </c>
      <c r="S145" s="21"/>
      <c r="T145" s="27"/>
    </row>
    <row r="146" ht="16.5" outlineLevel="1" spans="1:20">
      <c r="A146" s="19" t="s">
        <v>1488</v>
      </c>
      <c r="B146" s="20" t="s">
        <v>1489</v>
      </c>
      <c r="C146" s="21">
        <v>55</v>
      </c>
      <c r="D146" s="21"/>
      <c r="E146" s="21">
        <v>55</v>
      </c>
      <c r="F146" s="21"/>
      <c r="G146" s="21">
        <f t="shared" si="13"/>
        <v>77</v>
      </c>
      <c r="H146" s="21">
        <v>59</v>
      </c>
      <c r="I146" s="21"/>
      <c r="J146" s="21"/>
      <c r="K146" s="21">
        <v>59</v>
      </c>
      <c r="L146" s="21"/>
      <c r="M146" s="21"/>
      <c r="N146" s="21"/>
      <c r="O146" s="21"/>
      <c r="P146" s="21"/>
      <c r="Q146" s="21">
        <v>18</v>
      </c>
      <c r="R146" s="21">
        <v>2</v>
      </c>
      <c r="S146" s="21"/>
      <c r="T146" s="27"/>
    </row>
    <row r="147" ht="16.5" outlineLevel="1" spans="1:20">
      <c r="A147" s="19" t="s">
        <v>1490</v>
      </c>
      <c r="B147" s="20" t="s">
        <v>1491</v>
      </c>
      <c r="C147" s="21">
        <v>193</v>
      </c>
      <c r="D147" s="21"/>
      <c r="E147" s="21">
        <v>193</v>
      </c>
      <c r="F147" s="21"/>
      <c r="G147" s="21">
        <f t="shared" si="13"/>
        <v>227</v>
      </c>
      <c r="H147" s="21">
        <v>184</v>
      </c>
      <c r="I147" s="21"/>
      <c r="J147" s="21"/>
      <c r="K147" s="21">
        <v>184</v>
      </c>
      <c r="L147" s="21"/>
      <c r="M147" s="21"/>
      <c r="N147" s="21"/>
      <c r="O147" s="21"/>
      <c r="P147" s="21"/>
      <c r="Q147" s="21">
        <v>43</v>
      </c>
      <c r="R147" s="21">
        <v>1</v>
      </c>
      <c r="S147" s="21"/>
      <c r="T147" s="27"/>
    </row>
    <row r="148" ht="16.5" outlineLevel="1" spans="1:20">
      <c r="A148" s="19" t="s">
        <v>1492</v>
      </c>
      <c r="B148" s="20" t="s">
        <v>1493</v>
      </c>
      <c r="C148" s="21">
        <v>38</v>
      </c>
      <c r="D148" s="21"/>
      <c r="E148" s="21">
        <v>38</v>
      </c>
      <c r="F148" s="21"/>
      <c r="G148" s="21">
        <f t="shared" si="13"/>
        <v>35</v>
      </c>
      <c r="H148" s="21">
        <v>30</v>
      </c>
      <c r="I148" s="21"/>
      <c r="J148" s="21"/>
      <c r="K148" s="21">
        <v>30</v>
      </c>
      <c r="L148" s="21"/>
      <c r="M148" s="21"/>
      <c r="N148" s="21"/>
      <c r="O148" s="21"/>
      <c r="P148" s="21"/>
      <c r="Q148" s="21">
        <v>5</v>
      </c>
      <c r="R148" s="21">
        <v>2</v>
      </c>
      <c r="S148" s="21"/>
      <c r="T148" s="27"/>
    </row>
    <row r="149" ht="16.5" outlineLevel="1" spans="1:20">
      <c r="A149" s="19" t="s">
        <v>1494</v>
      </c>
      <c r="B149" s="20" t="s">
        <v>1495</v>
      </c>
      <c r="C149" s="21">
        <v>154</v>
      </c>
      <c r="D149" s="21"/>
      <c r="E149" s="21">
        <v>154</v>
      </c>
      <c r="F149" s="21"/>
      <c r="G149" s="21">
        <f t="shared" si="13"/>
        <v>149</v>
      </c>
      <c r="H149" s="21">
        <v>138</v>
      </c>
      <c r="I149" s="21"/>
      <c r="J149" s="21"/>
      <c r="K149" s="21">
        <v>138</v>
      </c>
      <c r="L149" s="21"/>
      <c r="M149" s="21"/>
      <c r="N149" s="21"/>
      <c r="O149" s="21"/>
      <c r="P149" s="21"/>
      <c r="Q149" s="21">
        <v>11</v>
      </c>
      <c r="R149" s="21">
        <v>3</v>
      </c>
      <c r="S149" s="21"/>
      <c r="T149" s="27"/>
    </row>
    <row r="150" ht="16.5" outlineLevel="1" spans="1:20">
      <c r="A150" s="19" t="s">
        <v>1496</v>
      </c>
      <c r="B150" s="20" t="s">
        <v>1497</v>
      </c>
      <c r="C150" s="21">
        <v>304</v>
      </c>
      <c r="D150" s="21"/>
      <c r="E150" s="21">
        <v>304</v>
      </c>
      <c r="F150" s="21"/>
      <c r="G150" s="21">
        <f t="shared" si="13"/>
        <v>455</v>
      </c>
      <c r="H150" s="21">
        <v>321</v>
      </c>
      <c r="I150" s="21"/>
      <c r="J150" s="21"/>
      <c r="K150" s="21">
        <v>321</v>
      </c>
      <c r="L150" s="21"/>
      <c r="M150" s="21"/>
      <c r="N150" s="21"/>
      <c r="O150" s="21"/>
      <c r="P150" s="21"/>
      <c r="Q150" s="21">
        <v>134</v>
      </c>
      <c r="R150" s="21">
        <v>5</v>
      </c>
      <c r="S150" s="21"/>
      <c r="T150" s="27"/>
    </row>
    <row r="151" ht="16.5" outlineLevel="1" spans="1:20">
      <c r="A151" s="19" t="s">
        <v>1498</v>
      </c>
      <c r="B151" s="20" t="s">
        <v>1499</v>
      </c>
      <c r="C151" s="21">
        <v>154</v>
      </c>
      <c r="D151" s="21"/>
      <c r="E151" s="21">
        <v>154</v>
      </c>
      <c r="F151" s="21"/>
      <c r="G151" s="21">
        <f t="shared" si="13"/>
        <v>251</v>
      </c>
      <c r="H151" s="21">
        <v>180</v>
      </c>
      <c r="I151" s="21"/>
      <c r="J151" s="21"/>
      <c r="K151" s="21">
        <v>180</v>
      </c>
      <c r="L151" s="21"/>
      <c r="M151" s="21"/>
      <c r="N151" s="21"/>
      <c r="O151" s="21"/>
      <c r="P151" s="21"/>
      <c r="Q151" s="21">
        <v>71</v>
      </c>
      <c r="R151" s="21">
        <v>6</v>
      </c>
      <c r="S151" s="21"/>
      <c r="T151" s="27"/>
    </row>
    <row r="152" ht="16.5" outlineLevel="1" spans="1:20">
      <c r="A152" s="19" t="s">
        <v>1500</v>
      </c>
      <c r="B152" s="20" t="s">
        <v>1501</v>
      </c>
      <c r="C152" s="21">
        <v>322</v>
      </c>
      <c r="D152" s="21"/>
      <c r="E152" s="21">
        <v>322</v>
      </c>
      <c r="F152" s="21"/>
      <c r="G152" s="21">
        <f t="shared" si="13"/>
        <v>420</v>
      </c>
      <c r="H152" s="21">
        <v>322</v>
      </c>
      <c r="I152" s="21"/>
      <c r="J152" s="21"/>
      <c r="K152" s="21"/>
      <c r="L152" s="21">
        <v>322</v>
      </c>
      <c r="M152" s="21"/>
      <c r="N152" s="21"/>
      <c r="O152" s="21"/>
      <c r="P152" s="21"/>
      <c r="Q152" s="21">
        <v>98</v>
      </c>
      <c r="R152" s="21">
        <v>14</v>
      </c>
      <c r="S152" s="21"/>
      <c r="T152" s="27"/>
    </row>
    <row r="153" ht="16.5" outlineLevel="1" spans="1:20">
      <c r="A153" s="19" t="s">
        <v>1502</v>
      </c>
      <c r="B153" s="20" t="s">
        <v>1503</v>
      </c>
      <c r="C153" s="21">
        <v>260</v>
      </c>
      <c r="D153" s="21"/>
      <c r="E153" s="21">
        <v>260</v>
      </c>
      <c r="F153" s="21"/>
      <c r="G153" s="21">
        <f t="shared" si="13"/>
        <v>347</v>
      </c>
      <c r="H153" s="21">
        <v>247</v>
      </c>
      <c r="I153" s="21"/>
      <c r="J153" s="21"/>
      <c r="K153" s="21"/>
      <c r="L153" s="21">
        <v>247</v>
      </c>
      <c r="M153" s="21"/>
      <c r="N153" s="21"/>
      <c r="O153" s="21"/>
      <c r="P153" s="21"/>
      <c r="Q153" s="21">
        <v>100</v>
      </c>
      <c r="R153" s="21">
        <v>2</v>
      </c>
      <c r="S153" s="21"/>
      <c r="T153" s="27"/>
    </row>
    <row r="154" ht="16.5" outlineLevel="1" spans="1:20">
      <c r="A154" s="19" t="s">
        <v>1504</v>
      </c>
      <c r="B154" s="20" t="s">
        <v>1505</v>
      </c>
      <c r="C154" s="21">
        <v>211</v>
      </c>
      <c r="D154" s="21"/>
      <c r="E154" s="21">
        <v>211</v>
      </c>
      <c r="F154" s="21"/>
      <c r="G154" s="21">
        <f t="shared" si="13"/>
        <v>333</v>
      </c>
      <c r="H154" s="21">
        <v>213</v>
      </c>
      <c r="I154" s="21"/>
      <c r="J154" s="21"/>
      <c r="K154" s="21"/>
      <c r="L154" s="21">
        <v>213</v>
      </c>
      <c r="M154" s="21"/>
      <c r="N154" s="21"/>
      <c r="O154" s="21"/>
      <c r="P154" s="21"/>
      <c r="Q154" s="21">
        <v>120</v>
      </c>
      <c r="R154" s="21">
        <v>15</v>
      </c>
      <c r="S154" s="21"/>
      <c r="T154" s="27"/>
    </row>
    <row r="155" ht="16.5" outlineLevel="1" spans="1:20">
      <c r="A155" s="19" t="s">
        <v>1506</v>
      </c>
      <c r="B155" s="20" t="s">
        <v>1507</v>
      </c>
      <c r="C155" s="21">
        <v>150</v>
      </c>
      <c r="D155" s="21"/>
      <c r="E155" s="21">
        <v>150</v>
      </c>
      <c r="F155" s="21"/>
      <c r="G155" s="21">
        <f t="shared" si="13"/>
        <v>173</v>
      </c>
      <c r="H155" s="21">
        <v>135</v>
      </c>
      <c r="I155" s="21"/>
      <c r="J155" s="21"/>
      <c r="K155" s="21"/>
      <c r="L155" s="21">
        <v>135</v>
      </c>
      <c r="M155" s="21"/>
      <c r="N155" s="21"/>
      <c r="O155" s="21"/>
      <c r="P155" s="21"/>
      <c r="Q155" s="21">
        <v>38</v>
      </c>
      <c r="R155" s="21">
        <v>6</v>
      </c>
      <c r="S155" s="21"/>
      <c r="T155" s="27"/>
    </row>
    <row r="156" ht="16.5" outlineLevel="1" spans="1:20">
      <c r="A156" s="19" t="s">
        <v>1508</v>
      </c>
      <c r="B156" s="20" t="s">
        <v>1509</v>
      </c>
      <c r="C156" s="21">
        <v>23</v>
      </c>
      <c r="D156" s="21"/>
      <c r="E156" s="21">
        <v>23</v>
      </c>
      <c r="F156" s="21"/>
      <c r="G156" s="21">
        <f t="shared" si="13"/>
        <v>45</v>
      </c>
      <c r="H156" s="21">
        <v>24</v>
      </c>
      <c r="I156" s="21"/>
      <c r="J156" s="21"/>
      <c r="K156" s="21">
        <v>24</v>
      </c>
      <c r="L156" s="21"/>
      <c r="M156" s="21"/>
      <c r="N156" s="21"/>
      <c r="O156" s="21"/>
      <c r="P156" s="21"/>
      <c r="Q156" s="21">
        <v>21</v>
      </c>
      <c r="R156" s="21">
        <v>3</v>
      </c>
      <c r="S156" s="21"/>
      <c r="T156" s="27"/>
    </row>
    <row r="157" ht="16.5" outlineLevel="1" spans="1:20">
      <c r="A157" s="19" t="s">
        <v>1510</v>
      </c>
      <c r="B157" s="20" t="s">
        <v>1511</v>
      </c>
      <c r="C157" s="21">
        <v>53</v>
      </c>
      <c r="D157" s="21"/>
      <c r="E157" s="21">
        <v>53</v>
      </c>
      <c r="F157" s="21"/>
      <c r="G157" s="21">
        <f t="shared" si="13"/>
        <v>94</v>
      </c>
      <c r="H157" s="21">
        <v>53</v>
      </c>
      <c r="I157" s="21"/>
      <c r="J157" s="21"/>
      <c r="K157" s="21">
        <v>53</v>
      </c>
      <c r="L157" s="21"/>
      <c r="M157" s="21"/>
      <c r="N157" s="21"/>
      <c r="O157" s="21"/>
      <c r="P157" s="21"/>
      <c r="Q157" s="21">
        <v>41</v>
      </c>
      <c r="R157" s="21"/>
      <c r="S157" s="21"/>
      <c r="T157" s="27"/>
    </row>
    <row r="158" ht="16.5" outlineLevel="1" spans="1:20">
      <c r="A158" s="19" t="s">
        <v>1512</v>
      </c>
      <c r="B158" s="20" t="s">
        <v>1513</v>
      </c>
      <c r="C158" s="21">
        <v>24</v>
      </c>
      <c r="D158" s="21"/>
      <c r="E158" s="21">
        <v>24</v>
      </c>
      <c r="F158" s="21"/>
      <c r="G158" s="21">
        <f t="shared" si="13"/>
        <v>38</v>
      </c>
      <c r="H158" s="21">
        <v>24</v>
      </c>
      <c r="I158" s="21"/>
      <c r="J158" s="21"/>
      <c r="K158" s="21">
        <v>24</v>
      </c>
      <c r="L158" s="21"/>
      <c r="M158" s="21"/>
      <c r="N158" s="21"/>
      <c r="O158" s="21"/>
      <c r="P158" s="21"/>
      <c r="Q158" s="21">
        <v>14</v>
      </c>
      <c r="R158" s="21"/>
      <c r="S158" s="21"/>
      <c r="T158" s="27"/>
    </row>
    <row r="159" ht="16.5" outlineLevel="1" spans="1:20">
      <c r="A159" s="19" t="s">
        <v>1514</v>
      </c>
      <c r="B159" s="20" t="s">
        <v>1515</v>
      </c>
      <c r="C159" s="21">
        <v>165</v>
      </c>
      <c r="D159" s="21"/>
      <c r="E159" s="21">
        <v>165</v>
      </c>
      <c r="F159" s="21"/>
      <c r="G159" s="21">
        <f t="shared" si="13"/>
        <v>342</v>
      </c>
      <c r="H159" s="21">
        <v>196</v>
      </c>
      <c r="I159" s="21"/>
      <c r="J159" s="21"/>
      <c r="K159" s="21">
        <v>196</v>
      </c>
      <c r="L159" s="21"/>
      <c r="M159" s="21"/>
      <c r="N159" s="21"/>
      <c r="O159" s="21"/>
      <c r="P159" s="21"/>
      <c r="Q159" s="21">
        <v>146</v>
      </c>
      <c r="R159" s="21">
        <v>42</v>
      </c>
      <c r="S159" s="21"/>
      <c r="T159" s="27"/>
    </row>
    <row r="160" ht="16.5" outlineLevel="1" spans="1:20">
      <c r="A160" s="19" t="s">
        <v>1516</v>
      </c>
      <c r="B160" s="20" t="s">
        <v>1517</v>
      </c>
      <c r="C160" s="21">
        <v>403</v>
      </c>
      <c r="D160" s="21"/>
      <c r="E160" s="21">
        <v>403</v>
      </c>
      <c r="F160" s="21"/>
      <c r="G160" s="21">
        <f t="shared" si="13"/>
        <v>818</v>
      </c>
      <c r="H160" s="21">
        <v>435</v>
      </c>
      <c r="I160" s="21"/>
      <c r="J160" s="21"/>
      <c r="K160" s="21">
        <v>435</v>
      </c>
      <c r="L160" s="21"/>
      <c r="M160" s="21"/>
      <c r="N160" s="21"/>
      <c r="O160" s="21"/>
      <c r="P160" s="21"/>
      <c r="Q160" s="21">
        <v>383</v>
      </c>
      <c r="R160" s="21">
        <v>103</v>
      </c>
      <c r="S160" s="21"/>
      <c r="T160" s="27"/>
    </row>
    <row r="161" ht="16.5" outlineLevel="1" spans="1:20">
      <c r="A161" s="19" t="s">
        <v>1518</v>
      </c>
      <c r="B161" s="20" t="s">
        <v>1519</v>
      </c>
      <c r="C161" s="21">
        <v>262</v>
      </c>
      <c r="D161" s="21"/>
      <c r="E161" s="21">
        <v>262</v>
      </c>
      <c r="F161" s="21"/>
      <c r="G161" s="21">
        <f t="shared" si="13"/>
        <v>561</v>
      </c>
      <c r="H161" s="21">
        <v>263</v>
      </c>
      <c r="I161" s="21"/>
      <c r="J161" s="21"/>
      <c r="K161" s="21">
        <v>263</v>
      </c>
      <c r="L161" s="21"/>
      <c r="M161" s="21"/>
      <c r="N161" s="21"/>
      <c r="O161" s="21"/>
      <c r="P161" s="21"/>
      <c r="Q161" s="21">
        <v>298</v>
      </c>
      <c r="R161" s="21">
        <v>77</v>
      </c>
      <c r="S161" s="21"/>
      <c r="T161" s="27"/>
    </row>
    <row r="162" ht="16.5" outlineLevel="1" spans="1:20">
      <c r="A162" s="19" t="s">
        <v>1520</v>
      </c>
      <c r="B162" s="20" t="s">
        <v>1521</v>
      </c>
      <c r="C162" s="21">
        <v>210</v>
      </c>
      <c r="D162" s="21"/>
      <c r="E162" s="21">
        <v>210</v>
      </c>
      <c r="F162" s="21"/>
      <c r="G162" s="21">
        <f t="shared" si="13"/>
        <v>504</v>
      </c>
      <c r="H162" s="21">
        <v>248</v>
      </c>
      <c r="I162" s="21"/>
      <c r="J162" s="21"/>
      <c r="K162" s="21">
        <v>248</v>
      </c>
      <c r="L162" s="21"/>
      <c r="M162" s="21"/>
      <c r="N162" s="21"/>
      <c r="O162" s="21"/>
      <c r="P162" s="21">
        <v>1</v>
      </c>
      <c r="Q162" s="21">
        <v>255</v>
      </c>
      <c r="R162" s="21">
        <v>36</v>
      </c>
      <c r="S162" s="21"/>
      <c r="T162" s="27"/>
    </row>
    <row r="163" ht="16.5" outlineLevel="1" spans="1:20">
      <c r="A163" s="19" t="s">
        <v>1522</v>
      </c>
      <c r="B163" s="20" t="s">
        <v>1523</v>
      </c>
      <c r="C163" s="21">
        <v>189</v>
      </c>
      <c r="D163" s="21"/>
      <c r="E163" s="21">
        <v>189</v>
      </c>
      <c r="F163" s="21"/>
      <c r="G163" s="21">
        <f t="shared" si="13"/>
        <v>540</v>
      </c>
      <c r="H163" s="21">
        <v>256</v>
      </c>
      <c r="I163" s="21"/>
      <c r="J163" s="21"/>
      <c r="K163" s="21">
        <v>256</v>
      </c>
      <c r="L163" s="21"/>
      <c r="M163" s="21"/>
      <c r="N163" s="21"/>
      <c r="O163" s="21"/>
      <c r="P163" s="21"/>
      <c r="Q163" s="21">
        <v>284</v>
      </c>
      <c r="R163" s="21">
        <v>67</v>
      </c>
      <c r="S163" s="21"/>
      <c r="T163" s="27"/>
    </row>
    <row r="164" ht="16.5" outlineLevel="1" spans="1:20">
      <c r="A164" s="19" t="s">
        <v>1524</v>
      </c>
      <c r="B164" s="20" t="s">
        <v>1525</v>
      </c>
      <c r="C164" s="21">
        <v>184</v>
      </c>
      <c r="D164" s="21"/>
      <c r="E164" s="21">
        <v>184</v>
      </c>
      <c r="F164" s="21"/>
      <c r="G164" s="21">
        <f t="shared" si="13"/>
        <v>359</v>
      </c>
      <c r="H164" s="21">
        <v>203</v>
      </c>
      <c r="I164" s="21"/>
      <c r="J164" s="21"/>
      <c r="K164" s="21">
        <v>203</v>
      </c>
      <c r="L164" s="21"/>
      <c r="M164" s="21"/>
      <c r="N164" s="21"/>
      <c r="O164" s="21"/>
      <c r="P164" s="21"/>
      <c r="Q164" s="21">
        <v>156</v>
      </c>
      <c r="R164" s="21">
        <v>30</v>
      </c>
      <c r="S164" s="21"/>
      <c r="T164" s="27"/>
    </row>
    <row r="165" ht="16.5" outlineLevel="1" spans="1:20">
      <c r="A165" s="19" t="s">
        <v>1526</v>
      </c>
      <c r="B165" s="20" t="s">
        <v>1527</v>
      </c>
      <c r="C165" s="21">
        <v>233</v>
      </c>
      <c r="D165" s="21"/>
      <c r="E165" s="21">
        <v>233</v>
      </c>
      <c r="F165" s="21"/>
      <c r="G165" s="21">
        <f t="shared" si="13"/>
        <v>511</v>
      </c>
      <c r="H165" s="21">
        <v>266</v>
      </c>
      <c r="I165" s="21"/>
      <c r="J165" s="21"/>
      <c r="K165" s="21">
        <v>266</v>
      </c>
      <c r="L165" s="21"/>
      <c r="M165" s="21"/>
      <c r="N165" s="21"/>
      <c r="O165" s="21"/>
      <c r="P165" s="21">
        <v>1</v>
      </c>
      <c r="Q165" s="21">
        <v>244</v>
      </c>
      <c r="R165" s="21">
        <v>44</v>
      </c>
      <c r="S165" s="21"/>
      <c r="T165" s="27"/>
    </row>
    <row r="166" ht="16.5" outlineLevel="1" spans="1:20">
      <c r="A166" s="19" t="s">
        <v>1528</v>
      </c>
      <c r="B166" s="20" t="s">
        <v>1529</v>
      </c>
      <c r="C166" s="21">
        <v>332</v>
      </c>
      <c r="D166" s="21"/>
      <c r="E166" s="21">
        <v>332</v>
      </c>
      <c r="F166" s="21"/>
      <c r="G166" s="21">
        <f t="shared" si="13"/>
        <v>702</v>
      </c>
      <c r="H166" s="21">
        <v>350</v>
      </c>
      <c r="I166" s="21"/>
      <c r="J166" s="21"/>
      <c r="K166" s="21">
        <v>350</v>
      </c>
      <c r="L166" s="21"/>
      <c r="M166" s="21"/>
      <c r="N166" s="21"/>
      <c r="O166" s="21"/>
      <c r="P166" s="21">
        <v>3</v>
      </c>
      <c r="Q166" s="21">
        <v>349</v>
      </c>
      <c r="R166" s="21">
        <v>95</v>
      </c>
      <c r="S166" s="21"/>
      <c r="T166" s="27"/>
    </row>
    <row r="167" ht="16.5" outlineLevel="1" spans="1:20">
      <c r="A167" s="19" t="s">
        <v>1530</v>
      </c>
      <c r="B167" s="20" t="s">
        <v>1531</v>
      </c>
      <c r="C167" s="21">
        <v>179</v>
      </c>
      <c r="D167" s="21"/>
      <c r="E167" s="21">
        <v>179</v>
      </c>
      <c r="F167" s="21"/>
      <c r="G167" s="21">
        <f t="shared" si="13"/>
        <v>355</v>
      </c>
      <c r="H167" s="21">
        <v>199</v>
      </c>
      <c r="I167" s="21"/>
      <c r="J167" s="21"/>
      <c r="K167" s="21">
        <v>199</v>
      </c>
      <c r="L167" s="21"/>
      <c r="M167" s="21"/>
      <c r="N167" s="21"/>
      <c r="O167" s="21"/>
      <c r="P167" s="21"/>
      <c r="Q167" s="21">
        <v>156</v>
      </c>
      <c r="R167" s="21">
        <v>15</v>
      </c>
      <c r="S167" s="21"/>
      <c r="T167" s="27"/>
    </row>
    <row r="168" ht="16.5" outlineLevel="1" spans="1:20">
      <c r="A168" s="19" t="s">
        <v>1532</v>
      </c>
      <c r="B168" s="20" t="s">
        <v>1533</v>
      </c>
      <c r="C168" s="21">
        <v>200</v>
      </c>
      <c r="D168" s="21"/>
      <c r="E168" s="21">
        <v>200</v>
      </c>
      <c r="F168" s="21"/>
      <c r="G168" s="21">
        <f t="shared" si="13"/>
        <v>393</v>
      </c>
      <c r="H168" s="21">
        <v>224</v>
      </c>
      <c r="I168" s="21"/>
      <c r="J168" s="21"/>
      <c r="K168" s="21">
        <v>224</v>
      </c>
      <c r="L168" s="21"/>
      <c r="M168" s="21"/>
      <c r="N168" s="21"/>
      <c r="O168" s="21"/>
      <c r="P168" s="21"/>
      <c r="Q168" s="21">
        <v>169</v>
      </c>
      <c r="R168" s="21">
        <v>54</v>
      </c>
      <c r="S168" s="21"/>
      <c r="T168" s="27"/>
    </row>
    <row r="169" ht="16.5" outlineLevel="1" spans="1:20">
      <c r="A169" s="19" t="s">
        <v>1534</v>
      </c>
      <c r="B169" s="20" t="s">
        <v>1535</v>
      </c>
      <c r="C169" s="21">
        <v>232</v>
      </c>
      <c r="D169" s="21"/>
      <c r="E169" s="21">
        <v>232</v>
      </c>
      <c r="F169" s="21"/>
      <c r="G169" s="21">
        <f t="shared" si="13"/>
        <v>619</v>
      </c>
      <c r="H169" s="21">
        <v>333</v>
      </c>
      <c r="I169" s="21"/>
      <c r="J169" s="21"/>
      <c r="K169" s="21">
        <v>333</v>
      </c>
      <c r="L169" s="21"/>
      <c r="M169" s="21"/>
      <c r="N169" s="21"/>
      <c r="O169" s="21"/>
      <c r="P169" s="21"/>
      <c r="Q169" s="21">
        <v>286</v>
      </c>
      <c r="R169" s="21">
        <v>53</v>
      </c>
      <c r="S169" s="21"/>
      <c r="T169" s="27"/>
    </row>
    <row r="170" ht="16.5" outlineLevel="1" spans="1:20">
      <c r="A170" s="19" t="s">
        <v>1536</v>
      </c>
      <c r="B170" s="20" t="s">
        <v>1537</v>
      </c>
      <c r="C170" s="21">
        <v>227</v>
      </c>
      <c r="D170" s="21"/>
      <c r="E170" s="21">
        <v>227</v>
      </c>
      <c r="F170" s="21"/>
      <c r="G170" s="21">
        <f t="shared" si="13"/>
        <v>443</v>
      </c>
      <c r="H170" s="21">
        <v>234</v>
      </c>
      <c r="I170" s="21"/>
      <c r="J170" s="21"/>
      <c r="K170" s="21">
        <v>234</v>
      </c>
      <c r="L170" s="21"/>
      <c r="M170" s="21"/>
      <c r="N170" s="21"/>
      <c r="O170" s="21"/>
      <c r="P170" s="21"/>
      <c r="Q170" s="21">
        <v>209</v>
      </c>
      <c r="R170" s="21">
        <v>60</v>
      </c>
      <c r="S170" s="21"/>
      <c r="T170" s="27"/>
    </row>
    <row r="171" ht="16.5" outlineLevel="1" spans="1:20">
      <c r="A171" s="19" t="s">
        <v>1538</v>
      </c>
      <c r="B171" s="20" t="s">
        <v>1539</v>
      </c>
      <c r="C171" s="21">
        <v>15</v>
      </c>
      <c r="D171" s="21"/>
      <c r="E171" s="21">
        <v>15</v>
      </c>
      <c r="F171" s="21"/>
      <c r="G171" s="21">
        <f t="shared" si="13"/>
        <v>19</v>
      </c>
      <c r="H171" s="21">
        <v>11</v>
      </c>
      <c r="I171" s="21"/>
      <c r="J171" s="21"/>
      <c r="K171" s="21">
        <v>11</v>
      </c>
      <c r="L171" s="21"/>
      <c r="M171" s="21"/>
      <c r="N171" s="21"/>
      <c r="O171" s="21"/>
      <c r="P171" s="21"/>
      <c r="Q171" s="21">
        <v>8</v>
      </c>
      <c r="R171" s="21">
        <v>7</v>
      </c>
      <c r="S171" s="21">
        <v>24</v>
      </c>
      <c r="T171" s="27"/>
    </row>
    <row r="172" ht="16.5" outlineLevel="1" spans="1:20">
      <c r="A172" s="19" t="s">
        <v>1540</v>
      </c>
      <c r="B172" s="20" t="s">
        <v>1541</v>
      </c>
      <c r="C172" s="21">
        <v>83</v>
      </c>
      <c r="D172" s="21"/>
      <c r="E172" s="21">
        <v>83</v>
      </c>
      <c r="F172" s="21"/>
      <c r="G172" s="21">
        <f t="shared" si="13"/>
        <v>136</v>
      </c>
      <c r="H172" s="21">
        <v>102</v>
      </c>
      <c r="I172" s="21"/>
      <c r="J172" s="21"/>
      <c r="K172" s="21">
        <v>102</v>
      </c>
      <c r="L172" s="21"/>
      <c r="M172" s="21"/>
      <c r="N172" s="21"/>
      <c r="O172" s="21"/>
      <c r="P172" s="21">
        <v>1</v>
      </c>
      <c r="Q172" s="21">
        <v>33</v>
      </c>
      <c r="R172" s="21">
        <v>4</v>
      </c>
      <c r="S172" s="21"/>
      <c r="T172" s="27"/>
    </row>
    <row r="173" ht="16.5" outlineLevel="1" spans="1:20">
      <c r="A173" s="19" t="s">
        <v>1542</v>
      </c>
      <c r="B173" s="20" t="s">
        <v>1543</v>
      </c>
      <c r="C173" s="21">
        <v>64</v>
      </c>
      <c r="D173" s="21">
        <v>3</v>
      </c>
      <c r="E173" s="21">
        <v>61</v>
      </c>
      <c r="F173" s="21"/>
      <c r="G173" s="21">
        <f t="shared" si="13"/>
        <v>141</v>
      </c>
      <c r="H173" s="21">
        <v>97</v>
      </c>
      <c r="I173" s="21"/>
      <c r="J173" s="21"/>
      <c r="K173" s="21">
        <v>97</v>
      </c>
      <c r="L173" s="21"/>
      <c r="M173" s="21"/>
      <c r="N173" s="21"/>
      <c r="O173" s="21"/>
      <c r="P173" s="21">
        <v>1</v>
      </c>
      <c r="Q173" s="21">
        <v>43</v>
      </c>
      <c r="R173" s="21">
        <v>4</v>
      </c>
      <c r="S173" s="21"/>
      <c r="T173" s="27"/>
    </row>
    <row r="174" ht="16.5" outlineLevel="1" spans="1:20">
      <c r="A174" s="19" t="s">
        <v>1544</v>
      </c>
      <c r="B174" s="20" t="s">
        <v>1545</v>
      </c>
      <c r="C174" s="21">
        <v>70</v>
      </c>
      <c r="D174" s="21"/>
      <c r="E174" s="21">
        <v>70</v>
      </c>
      <c r="F174" s="21"/>
      <c r="G174" s="21">
        <f t="shared" si="13"/>
        <v>75</v>
      </c>
      <c r="H174" s="21">
        <v>62</v>
      </c>
      <c r="I174" s="21"/>
      <c r="J174" s="21"/>
      <c r="K174" s="21">
        <v>62</v>
      </c>
      <c r="L174" s="21"/>
      <c r="M174" s="21"/>
      <c r="N174" s="21"/>
      <c r="O174" s="21"/>
      <c r="P174" s="21"/>
      <c r="Q174" s="21">
        <v>13</v>
      </c>
      <c r="R174" s="21">
        <v>8</v>
      </c>
      <c r="S174" s="21"/>
      <c r="T174" s="27"/>
    </row>
    <row r="175" ht="16.5" outlineLevel="1" spans="1:20">
      <c r="A175" s="19" t="s">
        <v>1546</v>
      </c>
      <c r="B175" s="20" t="s">
        <v>1547</v>
      </c>
      <c r="C175" s="21">
        <v>65</v>
      </c>
      <c r="D175" s="21"/>
      <c r="E175" s="21">
        <v>65</v>
      </c>
      <c r="F175" s="21"/>
      <c r="G175" s="21">
        <f t="shared" si="13"/>
        <v>49</v>
      </c>
      <c r="H175" s="21">
        <v>49</v>
      </c>
      <c r="I175" s="21"/>
      <c r="J175" s="21"/>
      <c r="K175" s="21">
        <v>49</v>
      </c>
      <c r="L175" s="21"/>
      <c r="M175" s="21"/>
      <c r="N175" s="21"/>
      <c r="O175" s="21"/>
      <c r="P175" s="21"/>
      <c r="Q175" s="21"/>
      <c r="R175" s="21"/>
      <c r="S175" s="21"/>
      <c r="T175" s="27"/>
    </row>
    <row r="176" ht="16.5" outlineLevel="1" spans="1:20">
      <c r="A176" s="19" t="s">
        <v>1548</v>
      </c>
      <c r="B176" s="20" t="s">
        <v>1549</v>
      </c>
      <c r="C176" s="21">
        <v>67</v>
      </c>
      <c r="D176" s="21"/>
      <c r="E176" s="21">
        <v>67</v>
      </c>
      <c r="F176" s="21"/>
      <c r="G176" s="21">
        <f t="shared" si="13"/>
        <v>84</v>
      </c>
      <c r="H176" s="21">
        <v>73</v>
      </c>
      <c r="I176" s="21"/>
      <c r="J176" s="21"/>
      <c r="K176" s="21">
        <v>73</v>
      </c>
      <c r="L176" s="21"/>
      <c r="M176" s="21"/>
      <c r="N176" s="21"/>
      <c r="O176" s="21"/>
      <c r="P176" s="21"/>
      <c r="Q176" s="21">
        <v>11</v>
      </c>
      <c r="R176" s="21">
        <v>1</v>
      </c>
      <c r="S176" s="21"/>
      <c r="T176" s="27"/>
    </row>
    <row r="177" ht="16.5" outlineLevel="1" spans="1:20">
      <c r="A177" s="19" t="s">
        <v>1550</v>
      </c>
      <c r="B177" s="20" t="s">
        <v>1551</v>
      </c>
      <c r="C177" s="21">
        <v>91</v>
      </c>
      <c r="D177" s="21"/>
      <c r="E177" s="21">
        <v>91</v>
      </c>
      <c r="F177" s="21"/>
      <c r="G177" s="21">
        <f t="shared" si="13"/>
        <v>168</v>
      </c>
      <c r="H177" s="21">
        <v>168</v>
      </c>
      <c r="I177" s="21"/>
      <c r="J177" s="21"/>
      <c r="K177" s="21">
        <v>168</v>
      </c>
      <c r="L177" s="21"/>
      <c r="M177" s="21"/>
      <c r="N177" s="21"/>
      <c r="O177" s="21"/>
      <c r="P177" s="21"/>
      <c r="Q177" s="21"/>
      <c r="R177" s="21"/>
      <c r="S177" s="21"/>
      <c r="T177" s="27"/>
    </row>
    <row r="178" ht="16.5" outlineLevel="1" spans="1:20">
      <c r="A178" s="19" t="s">
        <v>1552</v>
      </c>
      <c r="B178" s="20" t="s">
        <v>1553</v>
      </c>
      <c r="C178" s="21">
        <v>204</v>
      </c>
      <c r="D178" s="21"/>
      <c r="E178" s="21">
        <v>204</v>
      </c>
      <c r="F178" s="21"/>
      <c r="G178" s="21">
        <f t="shared" si="13"/>
        <v>198</v>
      </c>
      <c r="H178" s="21">
        <v>197</v>
      </c>
      <c r="I178" s="21"/>
      <c r="J178" s="21"/>
      <c r="K178" s="21">
        <v>197</v>
      </c>
      <c r="L178" s="21"/>
      <c r="M178" s="21"/>
      <c r="N178" s="21"/>
      <c r="O178" s="21"/>
      <c r="P178" s="21"/>
      <c r="Q178" s="21">
        <v>1</v>
      </c>
      <c r="R178" s="21">
        <v>2</v>
      </c>
      <c r="S178" s="21"/>
      <c r="T178" s="27"/>
    </row>
    <row r="179" ht="16.5" outlineLevel="1" spans="1:20">
      <c r="A179" s="19" t="s">
        <v>1554</v>
      </c>
      <c r="B179" s="20" t="s">
        <v>1555</v>
      </c>
      <c r="C179" s="21">
        <v>24</v>
      </c>
      <c r="D179" s="21"/>
      <c r="E179" s="21">
        <v>24</v>
      </c>
      <c r="F179" s="21"/>
      <c r="G179" s="21">
        <f t="shared" si="13"/>
        <v>24</v>
      </c>
      <c r="H179" s="21">
        <v>24</v>
      </c>
      <c r="I179" s="21"/>
      <c r="J179" s="21"/>
      <c r="K179" s="21">
        <v>24</v>
      </c>
      <c r="L179" s="21"/>
      <c r="M179" s="21"/>
      <c r="N179" s="21"/>
      <c r="O179" s="21"/>
      <c r="P179" s="21"/>
      <c r="Q179" s="21"/>
      <c r="R179" s="21"/>
      <c r="S179" s="21"/>
      <c r="T179" s="27"/>
    </row>
    <row r="180" ht="16.5" outlineLevel="1" spans="1:20">
      <c r="A180" s="19" t="s">
        <v>1558</v>
      </c>
      <c r="B180" s="20" t="s">
        <v>1559</v>
      </c>
      <c r="C180" s="21">
        <v>23</v>
      </c>
      <c r="D180" s="21"/>
      <c r="E180" s="21">
        <v>23</v>
      </c>
      <c r="F180" s="21"/>
      <c r="G180" s="21">
        <f t="shared" si="13"/>
        <v>37</v>
      </c>
      <c r="H180" s="21">
        <v>20</v>
      </c>
      <c r="I180" s="21"/>
      <c r="J180" s="21">
        <v>16</v>
      </c>
      <c r="K180" s="21">
        <v>3</v>
      </c>
      <c r="L180" s="21"/>
      <c r="M180" s="21"/>
      <c r="N180" s="21">
        <v>1</v>
      </c>
      <c r="O180" s="21"/>
      <c r="P180" s="21"/>
      <c r="Q180" s="21">
        <v>17</v>
      </c>
      <c r="R180" s="21">
        <v>1</v>
      </c>
      <c r="S180" s="21"/>
      <c r="T180" s="27"/>
    </row>
    <row r="181" ht="16.5" outlineLevel="1" spans="1:20">
      <c r="A181" s="19" t="s">
        <v>1560</v>
      </c>
      <c r="B181" s="20" t="s">
        <v>1561</v>
      </c>
      <c r="C181" s="21">
        <v>8</v>
      </c>
      <c r="D181" s="21">
        <v>5</v>
      </c>
      <c r="E181" s="21">
        <v>2</v>
      </c>
      <c r="F181" s="21">
        <v>1</v>
      </c>
      <c r="G181" s="21">
        <f t="shared" si="13"/>
        <v>22</v>
      </c>
      <c r="H181" s="21">
        <v>11</v>
      </c>
      <c r="I181" s="21">
        <v>1</v>
      </c>
      <c r="J181" s="21">
        <v>8</v>
      </c>
      <c r="K181" s="21">
        <v>2</v>
      </c>
      <c r="L181" s="21"/>
      <c r="M181" s="21"/>
      <c r="N181" s="21"/>
      <c r="O181" s="21"/>
      <c r="P181" s="21"/>
      <c r="Q181" s="21">
        <v>11</v>
      </c>
      <c r="R181" s="21"/>
      <c r="S181" s="21"/>
      <c r="T181" s="27"/>
    </row>
    <row r="182" ht="16.5" outlineLevel="1" spans="1:20">
      <c r="A182" s="19" t="s">
        <v>1562</v>
      </c>
      <c r="B182" s="20" t="s">
        <v>1563</v>
      </c>
      <c r="C182" s="21">
        <v>45</v>
      </c>
      <c r="D182" s="21"/>
      <c r="E182" s="21">
        <v>45</v>
      </c>
      <c r="F182" s="21"/>
      <c r="G182" s="21">
        <f t="shared" si="13"/>
        <v>39</v>
      </c>
      <c r="H182" s="21">
        <v>38</v>
      </c>
      <c r="I182" s="21"/>
      <c r="J182" s="21"/>
      <c r="K182" s="21">
        <v>37</v>
      </c>
      <c r="L182" s="21">
        <v>1</v>
      </c>
      <c r="M182" s="21"/>
      <c r="N182" s="21"/>
      <c r="O182" s="21"/>
      <c r="P182" s="21"/>
      <c r="Q182" s="21">
        <v>1</v>
      </c>
      <c r="R182" s="21"/>
      <c r="S182" s="21"/>
      <c r="T182" s="27"/>
    </row>
    <row r="183" ht="16.5" outlineLevel="1" spans="1:20">
      <c r="A183" s="19" t="s">
        <v>1564</v>
      </c>
      <c r="B183" s="20" t="s">
        <v>1565</v>
      </c>
      <c r="C183" s="21">
        <v>26</v>
      </c>
      <c r="D183" s="21">
        <v>14</v>
      </c>
      <c r="E183" s="21">
        <v>12</v>
      </c>
      <c r="F183" s="21"/>
      <c r="G183" s="21">
        <f t="shared" si="13"/>
        <v>27</v>
      </c>
      <c r="H183" s="21">
        <v>23</v>
      </c>
      <c r="I183" s="21">
        <v>13</v>
      </c>
      <c r="J183" s="21"/>
      <c r="K183" s="21">
        <v>10</v>
      </c>
      <c r="L183" s="21"/>
      <c r="M183" s="21"/>
      <c r="N183" s="21"/>
      <c r="O183" s="21"/>
      <c r="P183" s="21"/>
      <c r="Q183" s="21">
        <v>4</v>
      </c>
      <c r="R183" s="21"/>
      <c r="S183" s="21"/>
      <c r="T183" s="27"/>
    </row>
    <row r="184" ht="16.5" outlineLevel="1" spans="1:20">
      <c r="A184" s="19" t="s">
        <v>1566</v>
      </c>
      <c r="B184" s="20" t="s">
        <v>1567</v>
      </c>
      <c r="C184" s="21">
        <v>6</v>
      </c>
      <c r="D184" s="21">
        <v>2</v>
      </c>
      <c r="E184" s="21">
        <v>4</v>
      </c>
      <c r="F184" s="21"/>
      <c r="G184" s="21">
        <f t="shared" si="13"/>
        <v>5</v>
      </c>
      <c r="H184" s="21">
        <v>5</v>
      </c>
      <c r="I184" s="21">
        <v>2</v>
      </c>
      <c r="J184" s="21"/>
      <c r="K184" s="21">
        <v>3</v>
      </c>
      <c r="L184" s="21"/>
      <c r="M184" s="21"/>
      <c r="N184" s="21"/>
      <c r="O184" s="21"/>
      <c r="P184" s="21"/>
      <c r="Q184" s="21"/>
      <c r="R184" s="21"/>
      <c r="S184" s="21"/>
      <c r="T184" s="27"/>
    </row>
    <row r="185" s="6" customFormat="1" ht="20.1" customHeight="1" spans="1:20">
      <c r="A185" s="18">
        <v>11</v>
      </c>
      <c r="B185" s="16" t="s">
        <v>1569</v>
      </c>
      <c r="C185" s="22">
        <f>C186</f>
        <v>16</v>
      </c>
      <c r="D185" s="22">
        <f t="shared" ref="D185:S185" si="14">D186</f>
        <v>0</v>
      </c>
      <c r="E185" s="22">
        <f t="shared" si="14"/>
        <v>16</v>
      </c>
      <c r="F185" s="22">
        <f t="shared" si="14"/>
        <v>0</v>
      </c>
      <c r="G185" s="22">
        <f t="shared" si="14"/>
        <v>20</v>
      </c>
      <c r="H185" s="22">
        <f t="shared" si="14"/>
        <v>14</v>
      </c>
      <c r="I185" s="22">
        <f t="shared" si="14"/>
        <v>0</v>
      </c>
      <c r="J185" s="22">
        <f t="shared" si="14"/>
        <v>0</v>
      </c>
      <c r="K185" s="22">
        <f t="shared" si="14"/>
        <v>14</v>
      </c>
      <c r="L185" s="22">
        <f t="shared" si="14"/>
        <v>0</v>
      </c>
      <c r="M185" s="22">
        <f t="shared" si="14"/>
        <v>0</v>
      </c>
      <c r="N185" s="22">
        <f t="shared" si="14"/>
        <v>0</v>
      </c>
      <c r="O185" s="22">
        <f t="shared" si="14"/>
        <v>0</v>
      </c>
      <c r="P185" s="22">
        <f t="shared" si="14"/>
        <v>0</v>
      </c>
      <c r="Q185" s="22">
        <f t="shared" si="14"/>
        <v>6</v>
      </c>
      <c r="R185" s="22">
        <f t="shared" si="14"/>
        <v>0</v>
      </c>
      <c r="S185" s="22">
        <f t="shared" si="14"/>
        <v>0</v>
      </c>
      <c r="T185" s="26"/>
    </row>
    <row r="186" ht="16.5" outlineLevel="1" spans="1:20">
      <c r="A186" s="19" t="s">
        <v>1570</v>
      </c>
      <c r="B186" s="20" t="s">
        <v>1571</v>
      </c>
      <c r="C186" s="21">
        <v>16</v>
      </c>
      <c r="D186" s="21"/>
      <c r="E186" s="21">
        <v>16</v>
      </c>
      <c r="F186" s="21"/>
      <c r="G186" s="21">
        <f t="shared" ref="G186:G261" si="15">H186+P186+Q186</f>
        <v>20</v>
      </c>
      <c r="H186" s="21">
        <v>14</v>
      </c>
      <c r="I186" s="21"/>
      <c r="J186" s="21"/>
      <c r="K186" s="21">
        <v>14</v>
      </c>
      <c r="L186" s="21"/>
      <c r="M186" s="21"/>
      <c r="N186" s="21"/>
      <c r="O186" s="21"/>
      <c r="P186" s="21"/>
      <c r="Q186" s="21">
        <v>6</v>
      </c>
      <c r="R186" s="21"/>
      <c r="S186" s="21"/>
      <c r="T186" s="27"/>
    </row>
    <row r="187" ht="20.1" customHeight="1" spans="1:20">
      <c r="A187" s="18"/>
      <c r="B187" s="16" t="s">
        <v>3654</v>
      </c>
      <c r="C187" s="22">
        <f>SUM(C188,C194,C201,C207,C213,C221,C226,C233,C241,C247,C252,C258,C264,C270,C277,C282)</f>
        <v>1177</v>
      </c>
      <c r="D187" s="22">
        <f t="shared" ref="D187:T187" si="16">SUM(D188,D194,D201,D207,D213,D221,D226,D233,D241,D247,D252,D258,D264,D270,D277,D282)</f>
        <v>630</v>
      </c>
      <c r="E187" s="22">
        <f t="shared" si="16"/>
        <v>544</v>
      </c>
      <c r="F187" s="22">
        <f t="shared" si="16"/>
        <v>3</v>
      </c>
      <c r="G187" s="22">
        <f t="shared" si="16"/>
        <v>1744</v>
      </c>
      <c r="H187" s="22">
        <f t="shared" si="16"/>
        <v>1094</v>
      </c>
      <c r="I187" s="22">
        <f t="shared" si="16"/>
        <v>609</v>
      </c>
      <c r="J187" s="22">
        <f t="shared" si="16"/>
        <v>0</v>
      </c>
      <c r="K187" s="22">
        <f t="shared" si="16"/>
        <v>482</v>
      </c>
      <c r="L187" s="22">
        <f t="shared" si="16"/>
        <v>0</v>
      </c>
      <c r="M187" s="22">
        <f t="shared" si="16"/>
        <v>0</v>
      </c>
      <c r="N187" s="22">
        <f t="shared" si="16"/>
        <v>0</v>
      </c>
      <c r="O187" s="22">
        <f t="shared" si="16"/>
        <v>3</v>
      </c>
      <c r="P187" s="22">
        <f t="shared" si="16"/>
        <v>3</v>
      </c>
      <c r="Q187" s="22">
        <f t="shared" si="16"/>
        <v>647</v>
      </c>
      <c r="R187" s="22">
        <f t="shared" si="16"/>
        <v>109</v>
      </c>
      <c r="S187" s="22">
        <f t="shared" si="16"/>
        <v>0</v>
      </c>
      <c r="T187" s="22">
        <f t="shared" si="16"/>
        <v>0</v>
      </c>
    </row>
    <row r="188" s="7" customFormat="1" ht="20.1" customHeight="1" outlineLevel="1" collapsed="1" spans="1:20">
      <c r="A188" s="28"/>
      <c r="B188" s="29" t="s">
        <v>3655</v>
      </c>
      <c r="C188" s="30">
        <f>SUM(C189:C193)</f>
        <v>68</v>
      </c>
      <c r="D188" s="30">
        <f t="shared" ref="D188:T188" si="17">SUM(D189:D193)</f>
        <v>26</v>
      </c>
      <c r="E188" s="30">
        <f t="shared" si="17"/>
        <v>42</v>
      </c>
      <c r="F188" s="30">
        <f t="shared" si="17"/>
        <v>0</v>
      </c>
      <c r="G188" s="30">
        <f t="shared" si="17"/>
        <v>59</v>
      </c>
      <c r="H188" s="30">
        <f t="shared" si="17"/>
        <v>57</v>
      </c>
      <c r="I188" s="30">
        <f t="shared" si="17"/>
        <v>22</v>
      </c>
      <c r="J188" s="30">
        <f t="shared" si="17"/>
        <v>0</v>
      </c>
      <c r="K188" s="30">
        <f t="shared" si="17"/>
        <v>35</v>
      </c>
      <c r="L188" s="30">
        <f t="shared" si="17"/>
        <v>0</v>
      </c>
      <c r="M188" s="30">
        <f t="shared" si="17"/>
        <v>0</v>
      </c>
      <c r="N188" s="30">
        <f t="shared" si="17"/>
        <v>0</v>
      </c>
      <c r="O188" s="30">
        <f t="shared" si="17"/>
        <v>0</v>
      </c>
      <c r="P188" s="30">
        <f t="shared" si="17"/>
        <v>0</v>
      </c>
      <c r="Q188" s="30">
        <f t="shared" si="17"/>
        <v>2</v>
      </c>
      <c r="R188" s="30">
        <f t="shared" si="17"/>
        <v>0</v>
      </c>
      <c r="S188" s="30">
        <f t="shared" si="17"/>
        <v>0</v>
      </c>
      <c r="T188" s="30">
        <f t="shared" si="17"/>
        <v>0</v>
      </c>
    </row>
    <row r="189" ht="16.5" hidden="1" outlineLevel="2" spans="1:20">
      <c r="A189" s="19" t="s">
        <v>1578</v>
      </c>
      <c r="B189" s="20" t="s">
        <v>1579</v>
      </c>
      <c r="C189" s="21">
        <v>26</v>
      </c>
      <c r="D189" s="21">
        <v>26</v>
      </c>
      <c r="E189" s="21"/>
      <c r="F189" s="21"/>
      <c r="G189" s="21">
        <f t="shared" si="15"/>
        <v>22</v>
      </c>
      <c r="H189" s="21">
        <v>22</v>
      </c>
      <c r="I189" s="21">
        <v>22</v>
      </c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7"/>
    </row>
    <row r="190" ht="16.5" hidden="1" outlineLevel="2" spans="1:20">
      <c r="A190" s="19" t="s">
        <v>1580</v>
      </c>
      <c r="B190" s="20" t="s">
        <v>1581</v>
      </c>
      <c r="C190" s="21">
        <v>12</v>
      </c>
      <c r="D190" s="21"/>
      <c r="E190" s="21">
        <v>12</v>
      </c>
      <c r="F190" s="21"/>
      <c r="G190" s="21">
        <f t="shared" si="15"/>
        <v>14</v>
      </c>
      <c r="H190" s="21">
        <v>12</v>
      </c>
      <c r="I190" s="21"/>
      <c r="J190" s="21"/>
      <c r="K190" s="21">
        <v>12</v>
      </c>
      <c r="L190" s="21"/>
      <c r="M190" s="21"/>
      <c r="N190" s="21"/>
      <c r="O190" s="21"/>
      <c r="P190" s="21"/>
      <c r="Q190" s="21">
        <v>2</v>
      </c>
      <c r="R190" s="21"/>
      <c r="S190" s="21"/>
      <c r="T190" s="27"/>
    </row>
    <row r="191" ht="16.5" hidden="1" outlineLevel="2" spans="1:20">
      <c r="A191" s="19" t="s">
        <v>1582</v>
      </c>
      <c r="B191" s="20" t="s">
        <v>1583</v>
      </c>
      <c r="C191" s="21">
        <v>14</v>
      </c>
      <c r="D191" s="21"/>
      <c r="E191" s="21">
        <v>14</v>
      </c>
      <c r="F191" s="21"/>
      <c r="G191" s="21">
        <f t="shared" si="15"/>
        <v>13</v>
      </c>
      <c r="H191" s="21">
        <v>13</v>
      </c>
      <c r="I191" s="21"/>
      <c r="J191" s="21"/>
      <c r="K191" s="21">
        <v>13</v>
      </c>
      <c r="L191" s="21"/>
      <c r="M191" s="21"/>
      <c r="N191" s="21"/>
      <c r="O191" s="21"/>
      <c r="P191" s="21"/>
      <c r="Q191" s="21"/>
      <c r="R191" s="21"/>
      <c r="S191" s="21"/>
      <c r="T191" s="27"/>
    </row>
    <row r="192" ht="16.5" hidden="1" outlineLevel="2" spans="1:20">
      <c r="A192" s="19" t="s">
        <v>1584</v>
      </c>
      <c r="B192" s="20" t="s">
        <v>1585</v>
      </c>
      <c r="C192" s="21">
        <v>11</v>
      </c>
      <c r="D192" s="21"/>
      <c r="E192" s="21">
        <v>11</v>
      </c>
      <c r="F192" s="21"/>
      <c r="G192" s="21">
        <f t="shared" si="15"/>
        <v>9</v>
      </c>
      <c r="H192" s="21">
        <v>9</v>
      </c>
      <c r="I192" s="21"/>
      <c r="J192" s="21"/>
      <c r="K192" s="21">
        <v>9</v>
      </c>
      <c r="L192" s="21"/>
      <c r="M192" s="21"/>
      <c r="N192" s="21"/>
      <c r="O192" s="21"/>
      <c r="P192" s="21"/>
      <c r="Q192" s="21"/>
      <c r="R192" s="21"/>
      <c r="S192" s="21"/>
      <c r="T192" s="27"/>
    </row>
    <row r="193" ht="16.5" hidden="1" outlineLevel="2" spans="1:20">
      <c r="A193" s="19" t="s">
        <v>1586</v>
      </c>
      <c r="B193" s="20" t="s">
        <v>1587</v>
      </c>
      <c r="C193" s="21">
        <v>5</v>
      </c>
      <c r="D193" s="21"/>
      <c r="E193" s="21">
        <v>5</v>
      </c>
      <c r="F193" s="21"/>
      <c r="G193" s="21">
        <f t="shared" si="15"/>
        <v>1</v>
      </c>
      <c r="H193" s="21">
        <v>1</v>
      </c>
      <c r="I193" s="21"/>
      <c r="J193" s="21"/>
      <c r="K193" s="21">
        <v>1</v>
      </c>
      <c r="L193" s="21"/>
      <c r="M193" s="21"/>
      <c r="N193" s="21"/>
      <c r="O193" s="21"/>
      <c r="P193" s="21"/>
      <c r="Q193" s="21"/>
      <c r="R193" s="21"/>
      <c r="S193" s="21"/>
      <c r="T193" s="27"/>
    </row>
    <row r="194" s="7" customFormat="1" ht="16.5" outlineLevel="1" collapsed="1" spans="1:20">
      <c r="A194" s="28"/>
      <c r="B194" s="29" t="s">
        <v>3656</v>
      </c>
      <c r="C194" s="30">
        <f>SUM(C195:C200)</f>
        <v>91</v>
      </c>
      <c r="D194" s="30">
        <f t="shared" ref="D194:T194" si="18">SUM(D195:D200)</f>
        <v>57</v>
      </c>
      <c r="E194" s="30">
        <f t="shared" si="18"/>
        <v>34</v>
      </c>
      <c r="F194" s="30">
        <f t="shared" si="18"/>
        <v>0</v>
      </c>
      <c r="G194" s="30">
        <f t="shared" si="18"/>
        <v>166</v>
      </c>
      <c r="H194" s="30">
        <f t="shared" si="18"/>
        <v>94</v>
      </c>
      <c r="I194" s="30">
        <f t="shared" si="18"/>
        <v>62</v>
      </c>
      <c r="J194" s="30">
        <f t="shared" si="18"/>
        <v>0</v>
      </c>
      <c r="K194" s="30">
        <f t="shared" si="18"/>
        <v>32</v>
      </c>
      <c r="L194" s="30">
        <f t="shared" si="18"/>
        <v>0</v>
      </c>
      <c r="M194" s="30">
        <f t="shared" si="18"/>
        <v>0</v>
      </c>
      <c r="N194" s="30">
        <f t="shared" si="18"/>
        <v>0</v>
      </c>
      <c r="O194" s="30">
        <f t="shared" si="18"/>
        <v>0</v>
      </c>
      <c r="P194" s="30">
        <f t="shared" si="18"/>
        <v>0</v>
      </c>
      <c r="Q194" s="30">
        <f t="shared" si="18"/>
        <v>72</v>
      </c>
      <c r="R194" s="30">
        <f t="shared" si="18"/>
        <v>6</v>
      </c>
      <c r="S194" s="30">
        <f t="shared" si="18"/>
        <v>0</v>
      </c>
      <c r="T194" s="30">
        <f t="shared" si="18"/>
        <v>0</v>
      </c>
    </row>
    <row r="195" ht="16.5" hidden="1" outlineLevel="2" spans="1:20">
      <c r="A195" s="19" t="s">
        <v>1589</v>
      </c>
      <c r="B195" s="20" t="s">
        <v>1590</v>
      </c>
      <c r="C195" s="21">
        <v>57</v>
      </c>
      <c r="D195" s="21">
        <v>57</v>
      </c>
      <c r="E195" s="21"/>
      <c r="F195" s="21"/>
      <c r="G195" s="21">
        <f t="shared" si="15"/>
        <v>123</v>
      </c>
      <c r="H195" s="21">
        <v>62</v>
      </c>
      <c r="I195" s="21">
        <v>62</v>
      </c>
      <c r="J195" s="21"/>
      <c r="K195" s="21"/>
      <c r="L195" s="21"/>
      <c r="M195" s="21"/>
      <c r="N195" s="21"/>
      <c r="O195" s="21"/>
      <c r="P195" s="21"/>
      <c r="Q195" s="21">
        <v>61</v>
      </c>
      <c r="R195" s="21"/>
      <c r="S195" s="21"/>
      <c r="T195" s="27"/>
    </row>
    <row r="196" ht="16.5" hidden="1" outlineLevel="2" spans="1:20">
      <c r="A196" s="19" t="s">
        <v>1591</v>
      </c>
      <c r="B196" s="20" t="s">
        <v>1592</v>
      </c>
      <c r="C196" s="21">
        <v>15</v>
      </c>
      <c r="D196" s="21"/>
      <c r="E196" s="21">
        <v>15</v>
      </c>
      <c r="F196" s="21"/>
      <c r="G196" s="21">
        <f t="shared" si="15"/>
        <v>25</v>
      </c>
      <c r="H196" s="21">
        <v>15</v>
      </c>
      <c r="I196" s="21"/>
      <c r="J196" s="21"/>
      <c r="K196" s="21">
        <v>15</v>
      </c>
      <c r="L196" s="21"/>
      <c r="M196" s="21"/>
      <c r="N196" s="21"/>
      <c r="O196" s="21"/>
      <c r="P196" s="21"/>
      <c r="Q196" s="21">
        <v>10</v>
      </c>
      <c r="R196" s="21">
        <v>3</v>
      </c>
      <c r="S196" s="21"/>
      <c r="T196" s="27"/>
    </row>
    <row r="197" ht="16.5" hidden="1" outlineLevel="2" spans="1:20">
      <c r="A197" s="19" t="s">
        <v>1593</v>
      </c>
      <c r="B197" s="20" t="s">
        <v>1594</v>
      </c>
      <c r="C197" s="21">
        <v>2</v>
      </c>
      <c r="D197" s="21"/>
      <c r="E197" s="21">
        <v>2</v>
      </c>
      <c r="F197" s="21"/>
      <c r="G197" s="21">
        <f t="shared" si="15"/>
        <v>2</v>
      </c>
      <c r="H197" s="21">
        <v>2</v>
      </c>
      <c r="I197" s="21"/>
      <c r="J197" s="21"/>
      <c r="K197" s="21">
        <v>2</v>
      </c>
      <c r="L197" s="21"/>
      <c r="M197" s="21"/>
      <c r="N197" s="21"/>
      <c r="O197" s="21"/>
      <c r="P197" s="21"/>
      <c r="Q197" s="21"/>
      <c r="R197" s="21"/>
      <c r="S197" s="21"/>
      <c r="T197" s="27"/>
    </row>
    <row r="198" ht="16.5" hidden="1" outlineLevel="2" spans="1:20">
      <c r="A198" s="19" t="s">
        <v>1595</v>
      </c>
      <c r="B198" s="20" t="s">
        <v>1596</v>
      </c>
      <c r="C198" s="21">
        <v>5</v>
      </c>
      <c r="D198" s="21"/>
      <c r="E198" s="21">
        <v>5</v>
      </c>
      <c r="F198" s="21"/>
      <c r="G198" s="21">
        <f t="shared" si="15"/>
        <v>5</v>
      </c>
      <c r="H198" s="21">
        <v>4</v>
      </c>
      <c r="I198" s="21"/>
      <c r="J198" s="21"/>
      <c r="K198" s="21">
        <v>4</v>
      </c>
      <c r="L198" s="21"/>
      <c r="M198" s="21"/>
      <c r="N198" s="21"/>
      <c r="O198" s="21"/>
      <c r="P198" s="21"/>
      <c r="Q198" s="21">
        <v>1</v>
      </c>
      <c r="R198" s="21">
        <v>3</v>
      </c>
      <c r="S198" s="21"/>
      <c r="T198" s="27"/>
    </row>
    <row r="199" ht="16.5" hidden="1" outlineLevel="2" spans="1:20">
      <c r="A199" s="19" t="s">
        <v>1597</v>
      </c>
      <c r="B199" s="20" t="s">
        <v>1598</v>
      </c>
      <c r="C199" s="21">
        <v>6</v>
      </c>
      <c r="D199" s="21"/>
      <c r="E199" s="21">
        <v>6</v>
      </c>
      <c r="F199" s="21"/>
      <c r="G199" s="21">
        <f t="shared" si="15"/>
        <v>6</v>
      </c>
      <c r="H199" s="21">
        <v>6</v>
      </c>
      <c r="I199" s="21"/>
      <c r="J199" s="21"/>
      <c r="K199" s="21">
        <v>6</v>
      </c>
      <c r="L199" s="21"/>
      <c r="M199" s="21"/>
      <c r="N199" s="21"/>
      <c r="O199" s="21"/>
      <c r="P199" s="21"/>
      <c r="Q199" s="21"/>
      <c r="R199" s="21"/>
      <c r="S199" s="21"/>
      <c r="T199" s="27"/>
    </row>
    <row r="200" ht="16.5" hidden="1" outlineLevel="2" spans="1:20">
      <c r="A200" s="19" t="s">
        <v>1599</v>
      </c>
      <c r="B200" s="20" t="s">
        <v>1600</v>
      </c>
      <c r="C200" s="21">
        <v>6</v>
      </c>
      <c r="D200" s="21"/>
      <c r="E200" s="21">
        <v>6</v>
      </c>
      <c r="F200" s="21"/>
      <c r="G200" s="21">
        <f t="shared" si="15"/>
        <v>5</v>
      </c>
      <c r="H200" s="21">
        <v>5</v>
      </c>
      <c r="I200" s="21"/>
      <c r="J200" s="21"/>
      <c r="K200" s="21">
        <v>5</v>
      </c>
      <c r="L200" s="21"/>
      <c r="M200" s="21"/>
      <c r="N200" s="21"/>
      <c r="O200" s="21"/>
      <c r="P200" s="21"/>
      <c r="Q200" s="21"/>
      <c r="R200" s="21"/>
      <c r="S200" s="21"/>
      <c r="T200" s="27"/>
    </row>
    <row r="201" s="7" customFormat="1" ht="16.5" outlineLevel="1" collapsed="1" spans="1:20">
      <c r="A201" s="28"/>
      <c r="B201" s="29" t="s">
        <v>3657</v>
      </c>
      <c r="C201" s="30">
        <f>SUM(C202:C206)</f>
        <v>74</v>
      </c>
      <c r="D201" s="30">
        <f t="shared" ref="D201:T201" si="19">SUM(D202:D206)</f>
        <v>50</v>
      </c>
      <c r="E201" s="30">
        <f t="shared" si="19"/>
        <v>24</v>
      </c>
      <c r="F201" s="30">
        <f t="shared" si="19"/>
        <v>0</v>
      </c>
      <c r="G201" s="30">
        <f t="shared" si="19"/>
        <v>107</v>
      </c>
      <c r="H201" s="30">
        <f t="shared" si="19"/>
        <v>66</v>
      </c>
      <c r="I201" s="30">
        <f t="shared" si="19"/>
        <v>47</v>
      </c>
      <c r="J201" s="30">
        <f t="shared" si="19"/>
        <v>0</v>
      </c>
      <c r="K201" s="30">
        <f t="shared" si="19"/>
        <v>19</v>
      </c>
      <c r="L201" s="30">
        <f t="shared" si="19"/>
        <v>0</v>
      </c>
      <c r="M201" s="30">
        <f t="shared" si="19"/>
        <v>0</v>
      </c>
      <c r="N201" s="30">
        <f t="shared" si="19"/>
        <v>0</v>
      </c>
      <c r="O201" s="30">
        <f t="shared" si="19"/>
        <v>0</v>
      </c>
      <c r="P201" s="30">
        <f t="shared" si="19"/>
        <v>0</v>
      </c>
      <c r="Q201" s="30">
        <f t="shared" si="19"/>
        <v>41</v>
      </c>
      <c r="R201" s="30">
        <f t="shared" si="19"/>
        <v>11</v>
      </c>
      <c r="S201" s="30">
        <f t="shared" si="19"/>
        <v>0</v>
      </c>
      <c r="T201" s="30">
        <f t="shared" si="19"/>
        <v>0</v>
      </c>
    </row>
    <row r="202" ht="16.5" hidden="1" outlineLevel="2" spans="1:20">
      <c r="A202" s="19" t="s">
        <v>1602</v>
      </c>
      <c r="B202" s="20" t="s">
        <v>1603</v>
      </c>
      <c r="C202" s="21">
        <v>50</v>
      </c>
      <c r="D202" s="21">
        <v>50</v>
      </c>
      <c r="E202" s="21"/>
      <c r="F202" s="21"/>
      <c r="G202" s="21">
        <f t="shared" si="15"/>
        <v>78</v>
      </c>
      <c r="H202" s="21">
        <v>47</v>
      </c>
      <c r="I202" s="21">
        <v>47</v>
      </c>
      <c r="J202" s="21"/>
      <c r="K202" s="21"/>
      <c r="L202" s="21"/>
      <c r="M202" s="21"/>
      <c r="N202" s="21"/>
      <c r="O202" s="21"/>
      <c r="P202" s="21"/>
      <c r="Q202" s="21">
        <v>31</v>
      </c>
      <c r="R202" s="21">
        <v>10</v>
      </c>
      <c r="S202" s="21"/>
      <c r="T202" s="27"/>
    </row>
    <row r="203" ht="16.5" hidden="1" outlineLevel="2" spans="1:20">
      <c r="A203" s="19" t="s">
        <v>1604</v>
      </c>
      <c r="B203" s="20" t="s">
        <v>1605</v>
      </c>
      <c r="C203" s="21">
        <v>15</v>
      </c>
      <c r="D203" s="21"/>
      <c r="E203" s="21">
        <v>15</v>
      </c>
      <c r="F203" s="21"/>
      <c r="G203" s="21">
        <f t="shared" si="15"/>
        <v>19</v>
      </c>
      <c r="H203" s="21">
        <v>12</v>
      </c>
      <c r="I203" s="21"/>
      <c r="J203" s="21"/>
      <c r="K203" s="21">
        <v>12</v>
      </c>
      <c r="L203" s="21"/>
      <c r="M203" s="21"/>
      <c r="N203" s="21"/>
      <c r="O203" s="21"/>
      <c r="P203" s="21"/>
      <c r="Q203" s="21">
        <v>7</v>
      </c>
      <c r="R203" s="21">
        <v>1</v>
      </c>
      <c r="S203" s="21"/>
      <c r="T203" s="27"/>
    </row>
    <row r="204" ht="16.5" hidden="1" outlineLevel="2" spans="1:20">
      <c r="A204" s="19" t="s">
        <v>1606</v>
      </c>
      <c r="B204" s="20" t="s">
        <v>1607</v>
      </c>
      <c r="C204" s="21">
        <v>4</v>
      </c>
      <c r="D204" s="21"/>
      <c r="E204" s="21">
        <v>4</v>
      </c>
      <c r="F204" s="21"/>
      <c r="G204" s="21">
        <f t="shared" si="15"/>
        <v>4</v>
      </c>
      <c r="H204" s="21">
        <v>2</v>
      </c>
      <c r="I204" s="21"/>
      <c r="J204" s="21"/>
      <c r="K204" s="21">
        <v>2</v>
      </c>
      <c r="L204" s="21"/>
      <c r="M204" s="21"/>
      <c r="N204" s="21"/>
      <c r="O204" s="21"/>
      <c r="P204" s="21"/>
      <c r="Q204" s="21">
        <v>2</v>
      </c>
      <c r="R204" s="21"/>
      <c r="S204" s="21"/>
      <c r="T204" s="27"/>
    </row>
    <row r="205" ht="16.5" hidden="1" outlineLevel="2" spans="1:20">
      <c r="A205" s="19" t="s">
        <v>1608</v>
      </c>
      <c r="B205" s="20" t="s">
        <v>1609</v>
      </c>
      <c r="C205" s="21">
        <v>3</v>
      </c>
      <c r="D205" s="21"/>
      <c r="E205" s="21">
        <v>3</v>
      </c>
      <c r="F205" s="21"/>
      <c r="G205" s="21">
        <f t="shared" si="15"/>
        <v>4</v>
      </c>
      <c r="H205" s="21">
        <v>3</v>
      </c>
      <c r="I205" s="21"/>
      <c r="J205" s="21"/>
      <c r="K205" s="21">
        <v>3</v>
      </c>
      <c r="L205" s="21"/>
      <c r="M205" s="21"/>
      <c r="N205" s="21"/>
      <c r="O205" s="21"/>
      <c r="P205" s="21"/>
      <c r="Q205" s="21">
        <v>1</v>
      </c>
      <c r="R205" s="21"/>
      <c r="S205" s="21"/>
      <c r="T205" s="27"/>
    </row>
    <row r="206" ht="16.5" hidden="1" outlineLevel="2" spans="1:20">
      <c r="A206" s="19" t="s">
        <v>1610</v>
      </c>
      <c r="B206" s="20" t="s">
        <v>1611</v>
      </c>
      <c r="C206" s="21">
        <v>2</v>
      </c>
      <c r="D206" s="21"/>
      <c r="E206" s="21">
        <v>2</v>
      </c>
      <c r="F206" s="21"/>
      <c r="G206" s="21">
        <f t="shared" si="15"/>
        <v>2</v>
      </c>
      <c r="H206" s="21">
        <v>2</v>
      </c>
      <c r="I206" s="21"/>
      <c r="J206" s="21"/>
      <c r="K206" s="21">
        <v>2</v>
      </c>
      <c r="L206" s="21"/>
      <c r="M206" s="21"/>
      <c r="N206" s="21"/>
      <c r="O206" s="21"/>
      <c r="P206" s="21"/>
      <c r="Q206" s="21"/>
      <c r="R206" s="21"/>
      <c r="S206" s="21"/>
      <c r="T206" s="27"/>
    </row>
    <row r="207" s="7" customFormat="1" ht="16.5" outlineLevel="1" collapsed="1" spans="1:20">
      <c r="A207" s="28"/>
      <c r="B207" s="29" t="s">
        <v>3658</v>
      </c>
      <c r="C207" s="30">
        <f>SUM(C208:C212)</f>
        <v>56</v>
      </c>
      <c r="D207" s="30">
        <f t="shared" ref="D207:T207" si="20">SUM(D208:D212)</f>
        <v>36</v>
      </c>
      <c r="E207" s="30">
        <f t="shared" si="20"/>
        <v>20</v>
      </c>
      <c r="F207" s="30">
        <f t="shared" si="20"/>
        <v>0</v>
      </c>
      <c r="G207" s="30">
        <f t="shared" si="20"/>
        <v>86</v>
      </c>
      <c r="H207" s="30">
        <f t="shared" si="20"/>
        <v>55</v>
      </c>
      <c r="I207" s="30">
        <f t="shared" si="20"/>
        <v>36</v>
      </c>
      <c r="J207" s="30">
        <f t="shared" si="20"/>
        <v>0</v>
      </c>
      <c r="K207" s="30">
        <f t="shared" si="20"/>
        <v>19</v>
      </c>
      <c r="L207" s="30">
        <f t="shared" si="20"/>
        <v>0</v>
      </c>
      <c r="M207" s="30">
        <f t="shared" si="20"/>
        <v>0</v>
      </c>
      <c r="N207" s="30">
        <f t="shared" si="20"/>
        <v>0</v>
      </c>
      <c r="O207" s="30">
        <f t="shared" si="20"/>
        <v>0</v>
      </c>
      <c r="P207" s="30">
        <f t="shared" si="20"/>
        <v>0</v>
      </c>
      <c r="Q207" s="30">
        <f t="shared" si="20"/>
        <v>31</v>
      </c>
      <c r="R207" s="30">
        <f t="shared" si="20"/>
        <v>13</v>
      </c>
      <c r="S207" s="30">
        <f t="shared" si="20"/>
        <v>0</v>
      </c>
      <c r="T207" s="30">
        <f t="shared" si="20"/>
        <v>0</v>
      </c>
    </row>
    <row r="208" ht="16.5" hidden="1" outlineLevel="2" spans="1:20">
      <c r="A208" s="19" t="s">
        <v>1613</v>
      </c>
      <c r="B208" s="20" t="s">
        <v>1614</v>
      </c>
      <c r="C208" s="21">
        <v>36</v>
      </c>
      <c r="D208" s="21">
        <v>36</v>
      </c>
      <c r="E208" s="21"/>
      <c r="F208" s="21"/>
      <c r="G208" s="21">
        <f t="shared" si="15"/>
        <v>61</v>
      </c>
      <c r="H208" s="21">
        <v>36</v>
      </c>
      <c r="I208" s="21">
        <v>36</v>
      </c>
      <c r="J208" s="21"/>
      <c r="K208" s="21"/>
      <c r="L208" s="21"/>
      <c r="M208" s="21"/>
      <c r="N208" s="21"/>
      <c r="O208" s="21"/>
      <c r="P208" s="21"/>
      <c r="Q208" s="21">
        <v>25</v>
      </c>
      <c r="R208" s="21">
        <v>11</v>
      </c>
      <c r="S208" s="21"/>
      <c r="T208" s="27"/>
    </row>
    <row r="209" ht="16.5" hidden="1" outlineLevel="2" spans="1:20">
      <c r="A209" s="19" t="s">
        <v>1615</v>
      </c>
      <c r="B209" s="20" t="s">
        <v>1616</v>
      </c>
      <c r="C209" s="21">
        <v>15</v>
      </c>
      <c r="D209" s="21"/>
      <c r="E209" s="21">
        <v>15</v>
      </c>
      <c r="F209" s="21"/>
      <c r="G209" s="21">
        <f t="shared" si="15"/>
        <v>20</v>
      </c>
      <c r="H209" s="21">
        <v>14</v>
      </c>
      <c r="I209" s="21"/>
      <c r="J209" s="21"/>
      <c r="K209" s="21">
        <v>14</v>
      </c>
      <c r="L209" s="21"/>
      <c r="M209" s="21"/>
      <c r="N209" s="21"/>
      <c r="O209" s="21"/>
      <c r="P209" s="21"/>
      <c r="Q209" s="21">
        <v>6</v>
      </c>
      <c r="R209" s="21">
        <v>2</v>
      </c>
      <c r="S209" s="21"/>
      <c r="T209" s="27"/>
    </row>
    <row r="210" ht="16.5" hidden="1" outlineLevel="2" spans="1:20">
      <c r="A210" s="19" t="s">
        <v>1617</v>
      </c>
      <c r="B210" s="20" t="s">
        <v>1618</v>
      </c>
      <c r="C210" s="21">
        <v>1</v>
      </c>
      <c r="D210" s="21"/>
      <c r="E210" s="21">
        <v>1</v>
      </c>
      <c r="F210" s="21"/>
      <c r="G210" s="21">
        <f t="shared" si="15"/>
        <v>1</v>
      </c>
      <c r="H210" s="21">
        <v>1</v>
      </c>
      <c r="I210" s="21"/>
      <c r="J210" s="21"/>
      <c r="K210" s="21">
        <v>1</v>
      </c>
      <c r="L210" s="21"/>
      <c r="M210" s="21"/>
      <c r="N210" s="21"/>
      <c r="O210" s="21"/>
      <c r="P210" s="21"/>
      <c r="Q210" s="21"/>
      <c r="R210" s="21"/>
      <c r="S210" s="21"/>
      <c r="T210" s="27"/>
    </row>
    <row r="211" ht="16.5" hidden="1" outlineLevel="2" spans="1:20">
      <c r="A211" s="19" t="s">
        <v>1619</v>
      </c>
      <c r="B211" s="20" t="s">
        <v>1620</v>
      </c>
      <c r="C211" s="21">
        <v>2</v>
      </c>
      <c r="D211" s="21"/>
      <c r="E211" s="21">
        <v>2</v>
      </c>
      <c r="F211" s="21"/>
      <c r="G211" s="21">
        <f t="shared" si="15"/>
        <v>2</v>
      </c>
      <c r="H211" s="21">
        <v>2</v>
      </c>
      <c r="I211" s="21"/>
      <c r="J211" s="21"/>
      <c r="K211" s="21">
        <v>2</v>
      </c>
      <c r="L211" s="21"/>
      <c r="M211" s="21"/>
      <c r="N211" s="21"/>
      <c r="O211" s="21"/>
      <c r="P211" s="21"/>
      <c r="Q211" s="21"/>
      <c r="R211" s="21"/>
      <c r="S211" s="21"/>
      <c r="T211" s="27"/>
    </row>
    <row r="212" ht="16.5" hidden="1" outlineLevel="2" spans="1:20">
      <c r="A212" s="19" t="s">
        <v>1621</v>
      </c>
      <c r="B212" s="20" t="s">
        <v>1622</v>
      </c>
      <c r="C212" s="21">
        <v>2</v>
      </c>
      <c r="D212" s="21"/>
      <c r="E212" s="21">
        <v>2</v>
      </c>
      <c r="F212" s="21"/>
      <c r="G212" s="21">
        <f t="shared" si="15"/>
        <v>2</v>
      </c>
      <c r="H212" s="21">
        <v>2</v>
      </c>
      <c r="I212" s="21"/>
      <c r="J212" s="21"/>
      <c r="K212" s="21">
        <v>2</v>
      </c>
      <c r="L212" s="21"/>
      <c r="M212" s="21"/>
      <c r="N212" s="21"/>
      <c r="O212" s="21"/>
      <c r="P212" s="21"/>
      <c r="Q212" s="21"/>
      <c r="R212" s="21"/>
      <c r="S212" s="21"/>
      <c r="T212" s="27"/>
    </row>
    <row r="213" s="7" customFormat="1" ht="16.5" outlineLevel="1" collapsed="1" spans="1:20">
      <c r="A213" s="28"/>
      <c r="B213" s="29" t="s">
        <v>3659</v>
      </c>
      <c r="C213" s="30">
        <f>SUM(C214:C220)</f>
        <v>91</v>
      </c>
      <c r="D213" s="30">
        <f t="shared" ref="D213:T213" si="21">SUM(D214:D220)</f>
        <v>55</v>
      </c>
      <c r="E213" s="30">
        <f t="shared" si="21"/>
        <v>36</v>
      </c>
      <c r="F213" s="30">
        <f t="shared" si="21"/>
        <v>0</v>
      </c>
      <c r="G213" s="30">
        <f t="shared" si="21"/>
        <v>141</v>
      </c>
      <c r="H213" s="30">
        <f t="shared" si="21"/>
        <v>90</v>
      </c>
      <c r="I213" s="30">
        <f t="shared" si="21"/>
        <v>55</v>
      </c>
      <c r="J213" s="30">
        <f t="shared" si="21"/>
        <v>0</v>
      </c>
      <c r="K213" s="30">
        <f t="shared" si="21"/>
        <v>35</v>
      </c>
      <c r="L213" s="30">
        <f t="shared" si="21"/>
        <v>0</v>
      </c>
      <c r="M213" s="30">
        <f t="shared" si="21"/>
        <v>0</v>
      </c>
      <c r="N213" s="30">
        <f t="shared" si="21"/>
        <v>0</v>
      </c>
      <c r="O213" s="30">
        <f t="shared" si="21"/>
        <v>0</v>
      </c>
      <c r="P213" s="30">
        <f t="shared" si="21"/>
        <v>0</v>
      </c>
      <c r="Q213" s="30">
        <f t="shared" si="21"/>
        <v>51</v>
      </c>
      <c r="R213" s="30">
        <f t="shared" si="21"/>
        <v>15</v>
      </c>
      <c r="S213" s="30">
        <f t="shared" si="21"/>
        <v>0</v>
      </c>
      <c r="T213" s="30">
        <f t="shared" si="21"/>
        <v>0</v>
      </c>
    </row>
    <row r="214" ht="16.5" hidden="1" outlineLevel="2" spans="1:20">
      <c r="A214" s="19" t="s">
        <v>1624</v>
      </c>
      <c r="B214" s="20" t="s">
        <v>1625</v>
      </c>
      <c r="C214" s="21">
        <v>55</v>
      </c>
      <c r="D214" s="21">
        <v>55</v>
      </c>
      <c r="E214" s="21"/>
      <c r="F214" s="21"/>
      <c r="G214" s="21">
        <f t="shared" si="15"/>
        <v>100</v>
      </c>
      <c r="H214" s="21">
        <v>55</v>
      </c>
      <c r="I214" s="21">
        <v>55</v>
      </c>
      <c r="J214" s="21"/>
      <c r="K214" s="21"/>
      <c r="L214" s="21"/>
      <c r="M214" s="21"/>
      <c r="N214" s="21"/>
      <c r="O214" s="21"/>
      <c r="P214" s="21"/>
      <c r="Q214" s="21">
        <v>45</v>
      </c>
      <c r="R214" s="21">
        <v>12</v>
      </c>
      <c r="S214" s="21"/>
      <c r="T214" s="27"/>
    </row>
    <row r="215" ht="16.5" hidden="1" outlineLevel="2" spans="1:20">
      <c r="A215" s="19" t="s">
        <v>1626</v>
      </c>
      <c r="B215" s="20" t="s">
        <v>1627</v>
      </c>
      <c r="C215" s="21">
        <v>15</v>
      </c>
      <c r="D215" s="21"/>
      <c r="E215" s="21">
        <v>15</v>
      </c>
      <c r="F215" s="21"/>
      <c r="G215" s="21">
        <f t="shared" si="15"/>
        <v>19</v>
      </c>
      <c r="H215" s="21">
        <v>15</v>
      </c>
      <c r="I215" s="21"/>
      <c r="J215" s="21"/>
      <c r="K215" s="21">
        <v>15</v>
      </c>
      <c r="L215" s="21"/>
      <c r="M215" s="21"/>
      <c r="N215" s="21"/>
      <c r="O215" s="21"/>
      <c r="P215" s="21"/>
      <c r="Q215" s="21">
        <v>4</v>
      </c>
      <c r="R215" s="21">
        <v>3</v>
      </c>
      <c r="S215" s="21"/>
      <c r="T215" s="27"/>
    </row>
    <row r="216" ht="16.5" hidden="1" outlineLevel="2" spans="1:20">
      <c r="A216" s="19" t="s">
        <v>1628</v>
      </c>
      <c r="B216" s="20" t="s">
        <v>1629</v>
      </c>
      <c r="C216" s="21">
        <v>1</v>
      </c>
      <c r="D216" s="21"/>
      <c r="E216" s="21">
        <v>1</v>
      </c>
      <c r="F216" s="21"/>
      <c r="G216" s="21">
        <f t="shared" si="15"/>
        <v>1</v>
      </c>
      <c r="H216" s="21">
        <v>1</v>
      </c>
      <c r="I216" s="21"/>
      <c r="J216" s="21"/>
      <c r="K216" s="21">
        <v>1</v>
      </c>
      <c r="L216" s="21"/>
      <c r="M216" s="21"/>
      <c r="N216" s="21"/>
      <c r="O216" s="21"/>
      <c r="P216" s="21"/>
      <c r="Q216" s="21"/>
      <c r="R216" s="21"/>
      <c r="S216" s="21"/>
      <c r="T216" s="27"/>
    </row>
    <row r="217" ht="16.5" hidden="1" outlineLevel="2" spans="1:20">
      <c r="A217" s="19" t="s">
        <v>1630</v>
      </c>
      <c r="B217" s="20" t="s">
        <v>1631</v>
      </c>
      <c r="C217" s="21">
        <v>5</v>
      </c>
      <c r="D217" s="21"/>
      <c r="E217" s="21">
        <v>5</v>
      </c>
      <c r="F217" s="21"/>
      <c r="G217" s="21">
        <f t="shared" si="15"/>
        <v>4</v>
      </c>
      <c r="H217" s="21">
        <v>3</v>
      </c>
      <c r="I217" s="21"/>
      <c r="J217" s="21"/>
      <c r="K217" s="21">
        <v>3</v>
      </c>
      <c r="L217" s="21"/>
      <c r="M217" s="21"/>
      <c r="N217" s="21"/>
      <c r="O217" s="21"/>
      <c r="P217" s="21"/>
      <c r="Q217" s="21">
        <v>1</v>
      </c>
      <c r="R217" s="21"/>
      <c r="S217" s="21"/>
      <c r="T217" s="27"/>
    </row>
    <row r="218" ht="16.5" hidden="1" outlineLevel="2" spans="1:20">
      <c r="A218" s="19" t="s">
        <v>1632</v>
      </c>
      <c r="B218" s="20" t="s">
        <v>1633</v>
      </c>
      <c r="C218" s="21">
        <v>5</v>
      </c>
      <c r="D218" s="21"/>
      <c r="E218" s="21">
        <v>5</v>
      </c>
      <c r="F218" s="21"/>
      <c r="G218" s="21">
        <f t="shared" si="15"/>
        <v>5</v>
      </c>
      <c r="H218" s="21">
        <v>5</v>
      </c>
      <c r="I218" s="21"/>
      <c r="J218" s="21"/>
      <c r="K218" s="21">
        <v>5</v>
      </c>
      <c r="L218" s="21"/>
      <c r="M218" s="21"/>
      <c r="N218" s="21"/>
      <c r="O218" s="21"/>
      <c r="P218" s="21"/>
      <c r="Q218" s="21"/>
      <c r="R218" s="21"/>
      <c r="S218" s="21"/>
      <c r="T218" s="27"/>
    </row>
    <row r="219" ht="16.5" hidden="1" outlineLevel="2" spans="1:20">
      <c r="A219" s="19" t="s">
        <v>1634</v>
      </c>
      <c r="B219" s="20" t="s">
        <v>1635</v>
      </c>
      <c r="C219" s="21">
        <v>8</v>
      </c>
      <c r="D219" s="21"/>
      <c r="E219" s="21">
        <v>8</v>
      </c>
      <c r="F219" s="21"/>
      <c r="G219" s="21">
        <f t="shared" si="15"/>
        <v>10</v>
      </c>
      <c r="H219" s="21">
        <v>9</v>
      </c>
      <c r="I219" s="21"/>
      <c r="J219" s="21"/>
      <c r="K219" s="21">
        <v>9</v>
      </c>
      <c r="L219" s="21"/>
      <c r="M219" s="21"/>
      <c r="N219" s="21"/>
      <c r="O219" s="21"/>
      <c r="P219" s="21"/>
      <c r="Q219" s="21">
        <v>1</v>
      </c>
      <c r="R219" s="21"/>
      <c r="S219" s="21"/>
      <c r="T219" s="27"/>
    </row>
    <row r="220" ht="16.5" hidden="1" outlineLevel="2" spans="1:20">
      <c r="A220" s="19" t="s">
        <v>1636</v>
      </c>
      <c r="B220" s="20" t="s">
        <v>1637</v>
      </c>
      <c r="C220" s="21">
        <v>2</v>
      </c>
      <c r="D220" s="21"/>
      <c r="E220" s="21">
        <v>2</v>
      </c>
      <c r="F220" s="21"/>
      <c r="G220" s="21">
        <f t="shared" si="15"/>
        <v>2</v>
      </c>
      <c r="H220" s="21">
        <v>2</v>
      </c>
      <c r="I220" s="21"/>
      <c r="J220" s="21"/>
      <c r="K220" s="21">
        <v>2</v>
      </c>
      <c r="L220" s="21"/>
      <c r="M220" s="21"/>
      <c r="N220" s="21"/>
      <c r="O220" s="21"/>
      <c r="P220" s="21"/>
      <c r="Q220" s="21"/>
      <c r="R220" s="21"/>
      <c r="S220" s="21"/>
      <c r="T220" s="27"/>
    </row>
    <row r="221" s="7" customFormat="1" ht="16.5" outlineLevel="1" collapsed="1" spans="1:20">
      <c r="A221" s="28"/>
      <c r="B221" s="29" t="s">
        <v>3660</v>
      </c>
      <c r="C221" s="30">
        <f>SUM(C222:C225)</f>
        <v>55</v>
      </c>
      <c r="D221" s="30">
        <f t="shared" ref="D221:T221" si="22">SUM(D222:D225)</f>
        <v>35</v>
      </c>
      <c r="E221" s="30">
        <f t="shared" si="22"/>
        <v>20</v>
      </c>
      <c r="F221" s="30">
        <f t="shared" si="22"/>
        <v>0</v>
      </c>
      <c r="G221" s="30">
        <f t="shared" si="22"/>
        <v>73</v>
      </c>
      <c r="H221" s="30">
        <f t="shared" si="22"/>
        <v>48</v>
      </c>
      <c r="I221" s="30">
        <f t="shared" si="22"/>
        <v>34</v>
      </c>
      <c r="J221" s="30">
        <f t="shared" si="22"/>
        <v>0</v>
      </c>
      <c r="K221" s="30">
        <f t="shared" si="22"/>
        <v>14</v>
      </c>
      <c r="L221" s="30">
        <f t="shared" si="22"/>
        <v>0</v>
      </c>
      <c r="M221" s="30">
        <f t="shared" si="22"/>
        <v>0</v>
      </c>
      <c r="N221" s="30">
        <f t="shared" si="22"/>
        <v>0</v>
      </c>
      <c r="O221" s="30">
        <f t="shared" si="22"/>
        <v>0</v>
      </c>
      <c r="P221" s="30">
        <f t="shared" si="22"/>
        <v>0</v>
      </c>
      <c r="Q221" s="30">
        <f t="shared" si="22"/>
        <v>25</v>
      </c>
      <c r="R221" s="30">
        <f t="shared" si="22"/>
        <v>0</v>
      </c>
      <c r="S221" s="30">
        <f t="shared" si="22"/>
        <v>0</v>
      </c>
      <c r="T221" s="30">
        <f t="shared" si="22"/>
        <v>0</v>
      </c>
    </row>
    <row r="222" ht="16.5" hidden="1" outlineLevel="2" spans="1:20">
      <c r="A222" s="19" t="s">
        <v>1639</v>
      </c>
      <c r="B222" s="20" t="s">
        <v>1640</v>
      </c>
      <c r="C222" s="21">
        <v>35</v>
      </c>
      <c r="D222" s="21">
        <v>35</v>
      </c>
      <c r="E222" s="21"/>
      <c r="F222" s="21"/>
      <c r="G222" s="21">
        <f t="shared" si="15"/>
        <v>58</v>
      </c>
      <c r="H222" s="21">
        <v>34</v>
      </c>
      <c r="I222" s="21">
        <v>34</v>
      </c>
      <c r="J222" s="21"/>
      <c r="K222" s="21"/>
      <c r="L222" s="21"/>
      <c r="M222" s="21"/>
      <c r="N222" s="21"/>
      <c r="O222" s="21"/>
      <c r="P222" s="21"/>
      <c r="Q222" s="21">
        <v>24</v>
      </c>
      <c r="R222" s="21"/>
      <c r="S222" s="21"/>
      <c r="T222" s="27"/>
    </row>
    <row r="223" ht="16.5" hidden="1" outlineLevel="2" spans="1:20">
      <c r="A223" s="19" t="s">
        <v>1641</v>
      </c>
      <c r="B223" s="20" t="s">
        <v>1642</v>
      </c>
      <c r="C223" s="21">
        <v>16</v>
      </c>
      <c r="D223" s="21"/>
      <c r="E223" s="21">
        <v>16</v>
      </c>
      <c r="F223" s="21"/>
      <c r="G223" s="21">
        <f t="shared" si="15"/>
        <v>11</v>
      </c>
      <c r="H223" s="21">
        <v>10</v>
      </c>
      <c r="I223" s="21"/>
      <c r="J223" s="21"/>
      <c r="K223" s="21">
        <v>10</v>
      </c>
      <c r="L223" s="21"/>
      <c r="M223" s="21"/>
      <c r="N223" s="21"/>
      <c r="O223" s="21"/>
      <c r="P223" s="21"/>
      <c r="Q223" s="21">
        <v>1</v>
      </c>
      <c r="R223" s="21"/>
      <c r="S223" s="21"/>
      <c r="T223" s="27"/>
    </row>
    <row r="224" ht="16.5" hidden="1" outlineLevel="2" spans="1:20">
      <c r="A224" s="19" t="s">
        <v>1643</v>
      </c>
      <c r="B224" s="20" t="s">
        <v>1644</v>
      </c>
      <c r="C224" s="21">
        <v>2</v>
      </c>
      <c r="D224" s="21"/>
      <c r="E224" s="21">
        <v>2</v>
      </c>
      <c r="F224" s="21"/>
      <c r="G224" s="21">
        <f t="shared" si="15"/>
        <v>2</v>
      </c>
      <c r="H224" s="21">
        <v>2</v>
      </c>
      <c r="I224" s="21"/>
      <c r="J224" s="21"/>
      <c r="K224" s="21">
        <v>2</v>
      </c>
      <c r="L224" s="21"/>
      <c r="M224" s="21"/>
      <c r="N224" s="21"/>
      <c r="O224" s="21"/>
      <c r="P224" s="21"/>
      <c r="Q224" s="21"/>
      <c r="R224" s="21"/>
      <c r="S224" s="21"/>
      <c r="T224" s="27"/>
    </row>
    <row r="225" ht="16.5" hidden="1" outlineLevel="2" spans="1:20">
      <c r="A225" s="19" t="s">
        <v>1645</v>
      </c>
      <c r="B225" s="20" t="s">
        <v>1646</v>
      </c>
      <c r="C225" s="21">
        <v>2</v>
      </c>
      <c r="D225" s="21"/>
      <c r="E225" s="21">
        <v>2</v>
      </c>
      <c r="F225" s="21"/>
      <c r="G225" s="21">
        <f t="shared" si="15"/>
        <v>2</v>
      </c>
      <c r="H225" s="21">
        <v>2</v>
      </c>
      <c r="I225" s="21"/>
      <c r="J225" s="21"/>
      <c r="K225" s="21">
        <v>2</v>
      </c>
      <c r="L225" s="21"/>
      <c r="M225" s="21"/>
      <c r="N225" s="21"/>
      <c r="O225" s="21"/>
      <c r="P225" s="21"/>
      <c r="Q225" s="21"/>
      <c r="R225" s="21"/>
      <c r="S225" s="21"/>
      <c r="T225" s="27"/>
    </row>
    <row r="226" s="7" customFormat="1" ht="16.5" outlineLevel="1" collapsed="1" spans="1:20">
      <c r="A226" s="28"/>
      <c r="B226" s="29" t="s">
        <v>3661</v>
      </c>
      <c r="C226" s="30">
        <f>SUM(C227:C232)</f>
        <v>95</v>
      </c>
      <c r="D226" s="30">
        <f t="shared" ref="D226:T226" si="23">SUM(D227:D232)</f>
        <v>56</v>
      </c>
      <c r="E226" s="30">
        <f t="shared" si="23"/>
        <v>39</v>
      </c>
      <c r="F226" s="30">
        <f t="shared" si="23"/>
        <v>0</v>
      </c>
      <c r="G226" s="30">
        <f t="shared" si="23"/>
        <v>142</v>
      </c>
      <c r="H226" s="30">
        <f t="shared" si="23"/>
        <v>93</v>
      </c>
      <c r="I226" s="30">
        <f t="shared" si="23"/>
        <v>59</v>
      </c>
      <c r="J226" s="30">
        <f t="shared" si="23"/>
        <v>0</v>
      </c>
      <c r="K226" s="30">
        <f t="shared" si="23"/>
        <v>34</v>
      </c>
      <c r="L226" s="30">
        <f t="shared" si="23"/>
        <v>0</v>
      </c>
      <c r="M226" s="30">
        <f t="shared" si="23"/>
        <v>0</v>
      </c>
      <c r="N226" s="30">
        <f t="shared" si="23"/>
        <v>0</v>
      </c>
      <c r="O226" s="30">
        <f t="shared" si="23"/>
        <v>0</v>
      </c>
      <c r="P226" s="30">
        <f t="shared" si="23"/>
        <v>0</v>
      </c>
      <c r="Q226" s="30">
        <f t="shared" si="23"/>
        <v>49</v>
      </c>
      <c r="R226" s="30">
        <f t="shared" si="23"/>
        <v>0</v>
      </c>
      <c r="S226" s="30">
        <f t="shared" si="23"/>
        <v>0</v>
      </c>
      <c r="T226" s="30">
        <f t="shared" si="23"/>
        <v>0</v>
      </c>
    </row>
    <row r="227" ht="16.5" hidden="1" outlineLevel="2" spans="1:20">
      <c r="A227" s="19" t="s">
        <v>1648</v>
      </c>
      <c r="B227" s="20" t="s">
        <v>1649</v>
      </c>
      <c r="C227" s="21">
        <v>56</v>
      </c>
      <c r="D227" s="21">
        <v>56</v>
      </c>
      <c r="E227" s="21"/>
      <c r="F227" s="21"/>
      <c r="G227" s="21">
        <f t="shared" si="15"/>
        <v>101</v>
      </c>
      <c r="H227" s="21">
        <v>59</v>
      </c>
      <c r="I227" s="21">
        <v>59</v>
      </c>
      <c r="J227" s="21"/>
      <c r="K227" s="21"/>
      <c r="L227" s="21"/>
      <c r="M227" s="21"/>
      <c r="N227" s="21"/>
      <c r="O227" s="21"/>
      <c r="P227" s="21"/>
      <c r="Q227" s="21">
        <v>42</v>
      </c>
      <c r="R227" s="21"/>
      <c r="S227" s="21"/>
      <c r="T227" s="27"/>
    </row>
    <row r="228" ht="16.5" hidden="1" outlineLevel="2" spans="1:20">
      <c r="A228" s="19" t="s">
        <v>1650</v>
      </c>
      <c r="B228" s="20" t="s">
        <v>1651</v>
      </c>
      <c r="C228" s="21">
        <v>15</v>
      </c>
      <c r="D228" s="21"/>
      <c r="E228" s="21">
        <v>15</v>
      </c>
      <c r="F228" s="21"/>
      <c r="G228" s="21">
        <f t="shared" si="15"/>
        <v>18</v>
      </c>
      <c r="H228" s="21">
        <v>13</v>
      </c>
      <c r="I228" s="21"/>
      <c r="J228" s="21"/>
      <c r="K228" s="21">
        <v>13</v>
      </c>
      <c r="L228" s="21"/>
      <c r="M228" s="21"/>
      <c r="N228" s="21"/>
      <c r="O228" s="21"/>
      <c r="P228" s="21"/>
      <c r="Q228" s="21">
        <v>5</v>
      </c>
      <c r="R228" s="21"/>
      <c r="S228" s="21"/>
      <c r="T228" s="27"/>
    </row>
    <row r="229" ht="16.5" hidden="1" outlineLevel="2" spans="1:20">
      <c r="A229" s="19" t="s">
        <v>1652</v>
      </c>
      <c r="B229" s="20" t="s">
        <v>1653</v>
      </c>
      <c r="C229" s="21">
        <v>8</v>
      </c>
      <c r="D229" s="21"/>
      <c r="E229" s="21">
        <v>8</v>
      </c>
      <c r="F229" s="21"/>
      <c r="G229" s="21">
        <f t="shared" si="15"/>
        <v>4</v>
      </c>
      <c r="H229" s="21">
        <v>4</v>
      </c>
      <c r="I229" s="21"/>
      <c r="J229" s="21"/>
      <c r="K229" s="21">
        <v>4</v>
      </c>
      <c r="L229" s="21"/>
      <c r="M229" s="21"/>
      <c r="N229" s="21"/>
      <c r="O229" s="21"/>
      <c r="P229" s="21"/>
      <c r="Q229" s="21"/>
      <c r="R229" s="21"/>
      <c r="S229" s="21"/>
      <c r="T229" s="27"/>
    </row>
    <row r="230" ht="16.5" hidden="1" outlineLevel="2" spans="1:20">
      <c r="A230" s="19" t="s">
        <v>1654</v>
      </c>
      <c r="B230" s="20" t="s">
        <v>1655</v>
      </c>
      <c r="C230" s="21">
        <v>5</v>
      </c>
      <c r="D230" s="21"/>
      <c r="E230" s="21">
        <v>5</v>
      </c>
      <c r="F230" s="21"/>
      <c r="G230" s="21">
        <f t="shared" si="15"/>
        <v>5</v>
      </c>
      <c r="H230" s="21">
        <v>4</v>
      </c>
      <c r="I230" s="21"/>
      <c r="J230" s="21"/>
      <c r="K230" s="21">
        <v>4</v>
      </c>
      <c r="L230" s="21"/>
      <c r="M230" s="21"/>
      <c r="N230" s="21"/>
      <c r="O230" s="21"/>
      <c r="P230" s="21"/>
      <c r="Q230" s="21">
        <v>1</v>
      </c>
      <c r="R230" s="21"/>
      <c r="S230" s="21"/>
      <c r="T230" s="27"/>
    </row>
    <row r="231" ht="16.5" hidden="1" outlineLevel="2" spans="1:20">
      <c r="A231" s="19" t="s">
        <v>1656</v>
      </c>
      <c r="B231" s="20" t="s">
        <v>1657</v>
      </c>
      <c r="C231" s="21">
        <v>9</v>
      </c>
      <c r="D231" s="21"/>
      <c r="E231" s="21">
        <v>9</v>
      </c>
      <c r="F231" s="21"/>
      <c r="G231" s="21">
        <f t="shared" si="15"/>
        <v>12</v>
      </c>
      <c r="H231" s="21">
        <v>11</v>
      </c>
      <c r="I231" s="21"/>
      <c r="J231" s="21"/>
      <c r="K231" s="21">
        <v>11</v>
      </c>
      <c r="L231" s="21"/>
      <c r="M231" s="21"/>
      <c r="N231" s="21"/>
      <c r="O231" s="21"/>
      <c r="P231" s="21"/>
      <c r="Q231" s="21">
        <v>1</v>
      </c>
      <c r="R231" s="21"/>
      <c r="S231" s="21"/>
      <c r="T231" s="27"/>
    </row>
    <row r="232" ht="16.5" hidden="1" outlineLevel="2" spans="1:20">
      <c r="A232" s="19" t="s">
        <v>1658</v>
      </c>
      <c r="B232" s="20" t="s">
        <v>1659</v>
      </c>
      <c r="C232" s="21">
        <v>2</v>
      </c>
      <c r="D232" s="21"/>
      <c r="E232" s="21">
        <v>2</v>
      </c>
      <c r="F232" s="21"/>
      <c r="G232" s="21">
        <f t="shared" si="15"/>
        <v>2</v>
      </c>
      <c r="H232" s="21">
        <v>2</v>
      </c>
      <c r="I232" s="21"/>
      <c r="J232" s="21"/>
      <c r="K232" s="21">
        <v>2</v>
      </c>
      <c r="L232" s="21"/>
      <c r="M232" s="21"/>
      <c r="N232" s="21"/>
      <c r="O232" s="21"/>
      <c r="P232" s="21"/>
      <c r="Q232" s="21"/>
      <c r="R232" s="21"/>
      <c r="S232" s="21"/>
      <c r="T232" s="27"/>
    </row>
    <row r="233" s="7" customFormat="1" ht="16.5" outlineLevel="1" collapsed="1" spans="1:20">
      <c r="A233" s="28"/>
      <c r="B233" s="29" t="s">
        <v>3662</v>
      </c>
      <c r="C233" s="30">
        <f>SUM(C234:C240)</f>
        <v>87</v>
      </c>
      <c r="D233" s="30">
        <f t="shared" ref="D233:T233" si="24">SUM(D234:D240)</f>
        <v>55</v>
      </c>
      <c r="E233" s="30">
        <f t="shared" si="24"/>
        <v>32</v>
      </c>
      <c r="F233" s="30">
        <f t="shared" si="24"/>
        <v>0</v>
      </c>
      <c r="G233" s="30">
        <f t="shared" si="24"/>
        <v>148</v>
      </c>
      <c r="H233" s="30">
        <f t="shared" si="24"/>
        <v>81</v>
      </c>
      <c r="I233" s="30">
        <f t="shared" si="24"/>
        <v>52</v>
      </c>
      <c r="J233" s="30">
        <f t="shared" si="24"/>
        <v>0</v>
      </c>
      <c r="K233" s="30">
        <f t="shared" si="24"/>
        <v>29</v>
      </c>
      <c r="L233" s="30">
        <f t="shared" si="24"/>
        <v>0</v>
      </c>
      <c r="M233" s="30">
        <f t="shared" si="24"/>
        <v>0</v>
      </c>
      <c r="N233" s="30">
        <f t="shared" si="24"/>
        <v>0</v>
      </c>
      <c r="O233" s="30">
        <f t="shared" si="24"/>
        <v>0</v>
      </c>
      <c r="P233" s="30">
        <f t="shared" si="24"/>
        <v>0</v>
      </c>
      <c r="Q233" s="30">
        <f t="shared" si="24"/>
        <v>67</v>
      </c>
      <c r="R233" s="30">
        <f t="shared" si="24"/>
        <v>27</v>
      </c>
      <c r="S233" s="30">
        <f t="shared" si="24"/>
        <v>0</v>
      </c>
      <c r="T233" s="30">
        <f t="shared" si="24"/>
        <v>0</v>
      </c>
    </row>
    <row r="234" ht="16.5" hidden="1" outlineLevel="2" spans="1:20">
      <c r="A234" s="19" t="s">
        <v>1661</v>
      </c>
      <c r="B234" s="20" t="s">
        <v>1662</v>
      </c>
      <c r="C234" s="21">
        <v>55</v>
      </c>
      <c r="D234" s="21">
        <v>55</v>
      </c>
      <c r="E234" s="21"/>
      <c r="F234" s="21"/>
      <c r="G234" s="21">
        <f t="shared" si="15"/>
        <v>111</v>
      </c>
      <c r="H234" s="21">
        <v>52</v>
      </c>
      <c r="I234" s="21">
        <v>52</v>
      </c>
      <c r="J234" s="21"/>
      <c r="K234" s="21"/>
      <c r="L234" s="21"/>
      <c r="M234" s="21"/>
      <c r="N234" s="21"/>
      <c r="O234" s="21"/>
      <c r="P234" s="21"/>
      <c r="Q234" s="21">
        <v>59</v>
      </c>
      <c r="R234" s="21">
        <v>25</v>
      </c>
      <c r="S234" s="21"/>
      <c r="T234" s="27"/>
    </row>
    <row r="235" ht="16.5" hidden="1" outlineLevel="2" spans="1:20">
      <c r="A235" s="19" t="s">
        <v>1663</v>
      </c>
      <c r="B235" s="20" t="s">
        <v>1664</v>
      </c>
      <c r="C235" s="21">
        <v>15</v>
      </c>
      <c r="D235" s="21"/>
      <c r="E235" s="21">
        <v>15</v>
      </c>
      <c r="F235" s="21"/>
      <c r="G235" s="21">
        <f t="shared" si="15"/>
        <v>18</v>
      </c>
      <c r="H235" s="21">
        <v>14</v>
      </c>
      <c r="I235" s="21"/>
      <c r="J235" s="21"/>
      <c r="K235" s="21">
        <v>14</v>
      </c>
      <c r="L235" s="21"/>
      <c r="M235" s="21"/>
      <c r="N235" s="21"/>
      <c r="O235" s="21"/>
      <c r="P235" s="21"/>
      <c r="Q235" s="21">
        <v>4</v>
      </c>
      <c r="R235" s="21">
        <v>2</v>
      </c>
      <c r="S235" s="21"/>
      <c r="T235" s="27"/>
    </row>
    <row r="236" ht="16.5" hidden="1" outlineLevel="2" spans="1:20">
      <c r="A236" s="19" t="s">
        <v>1665</v>
      </c>
      <c r="B236" s="20" t="s">
        <v>1666</v>
      </c>
      <c r="C236" s="21">
        <v>6</v>
      </c>
      <c r="D236" s="21"/>
      <c r="E236" s="21">
        <v>6</v>
      </c>
      <c r="F236" s="21"/>
      <c r="G236" s="21">
        <f t="shared" si="15"/>
        <v>9</v>
      </c>
      <c r="H236" s="21">
        <v>5</v>
      </c>
      <c r="I236" s="21"/>
      <c r="J236" s="21"/>
      <c r="K236" s="21">
        <v>5</v>
      </c>
      <c r="L236" s="21"/>
      <c r="M236" s="21"/>
      <c r="N236" s="21"/>
      <c r="O236" s="21"/>
      <c r="P236" s="21"/>
      <c r="Q236" s="21">
        <v>4</v>
      </c>
      <c r="R236" s="21"/>
      <c r="S236" s="21"/>
      <c r="T236" s="27"/>
    </row>
    <row r="237" ht="16.5" hidden="1" outlineLevel="2" spans="1:20">
      <c r="A237" s="19" t="s">
        <v>1667</v>
      </c>
      <c r="B237" s="20" t="s">
        <v>1668</v>
      </c>
      <c r="C237" s="21">
        <v>1</v>
      </c>
      <c r="D237" s="21"/>
      <c r="E237" s="21">
        <v>1</v>
      </c>
      <c r="F237" s="21"/>
      <c r="G237" s="21">
        <f t="shared" si="15"/>
        <v>1</v>
      </c>
      <c r="H237" s="21">
        <v>1</v>
      </c>
      <c r="I237" s="21"/>
      <c r="J237" s="21"/>
      <c r="K237" s="21">
        <v>1</v>
      </c>
      <c r="L237" s="21"/>
      <c r="M237" s="21"/>
      <c r="N237" s="21"/>
      <c r="O237" s="21"/>
      <c r="P237" s="21"/>
      <c r="Q237" s="21"/>
      <c r="R237" s="21"/>
      <c r="S237" s="21"/>
      <c r="T237" s="27"/>
    </row>
    <row r="238" ht="16.5" hidden="1" outlineLevel="2" spans="1:20">
      <c r="A238" s="19" t="s">
        <v>1669</v>
      </c>
      <c r="B238" s="20" t="s">
        <v>1670</v>
      </c>
      <c r="C238" s="21">
        <v>3</v>
      </c>
      <c r="D238" s="21"/>
      <c r="E238" s="21">
        <v>3</v>
      </c>
      <c r="F238" s="21"/>
      <c r="G238" s="21">
        <f t="shared" si="15"/>
        <v>2</v>
      </c>
      <c r="H238" s="21">
        <v>2</v>
      </c>
      <c r="I238" s="21"/>
      <c r="J238" s="21"/>
      <c r="K238" s="21">
        <v>2</v>
      </c>
      <c r="L238" s="21"/>
      <c r="M238" s="21"/>
      <c r="N238" s="21"/>
      <c r="O238" s="21"/>
      <c r="P238" s="21"/>
      <c r="Q238" s="21"/>
      <c r="R238" s="21"/>
      <c r="S238" s="21"/>
      <c r="T238" s="27"/>
    </row>
    <row r="239" ht="16.5" hidden="1" outlineLevel="2" spans="1:20">
      <c r="A239" s="19" t="s">
        <v>1671</v>
      </c>
      <c r="B239" s="20" t="s">
        <v>1672</v>
      </c>
      <c r="C239" s="21">
        <v>2</v>
      </c>
      <c r="D239" s="21"/>
      <c r="E239" s="21">
        <v>2</v>
      </c>
      <c r="F239" s="21"/>
      <c r="G239" s="21">
        <f t="shared" si="15"/>
        <v>2</v>
      </c>
      <c r="H239" s="21">
        <v>2</v>
      </c>
      <c r="I239" s="21"/>
      <c r="J239" s="21"/>
      <c r="K239" s="21">
        <v>2</v>
      </c>
      <c r="L239" s="21"/>
      <c r="M239" s="21"/>
      <c r="N239" s="21"/>
      <c r="O239" s="21"/>
      <c r="P239" s="21"/>
      <c r="Q239" s="21"/>
      <c r="R239" s="21"/>
      <c r="S239" s="21"/>
      <c r="T239" s="27"/>
    </row>
    <row r="240" ht="16.5" hidden="1" outlineLevel="2" spans="1:20">
      <c r="A240" s="19" t="s">
        <v>1673</v>
      </c>
      <c r="B240" s="20" t="s">
        <v>1674</v>
      </c>
      <c r="C240" s="21">
        <v>5</v>
      </c>
      <c r="D240" s="21"/>
      <c r="E240" s="21">
        <v>5</v>
      </c>
      <c r="F240" s="21"/>
      <c r="G240" s="21">
        <f t="shared" si="15"/>
        <v>5</v>
      </c>
      <c r="H240" s="21">
        <v>5</v>
      </c>
      <c r="I240" s="21"/>
      <c r="J240" s="21"/>
      <c r="K240" s="21">
        <v>5</v>
      </c>
      <c r="L240" s="21"/>
      <c r="M240" s="21"/>
      <c r="N240" s="21"/>
      <c r="O240" s="21"/>
      <c r="P240" s="21"/>
      <c r="Q240" s="21"/>
      <c r="R240" s="21"/>
      <c r="S240" s="21"/>
      <c r="T240" s="27"/>
    </row>
    <row r="241" s="7" customFormat="1" ht="16.5" outlineLevel="1" collapsed="1" spans="1:20">
      <c r="A241" s="28"/>
      <c r="B241" s="29" t="s">
        <v>3663</v>
      </c>
      <c r="C241" s="30">
        <f>SUM(C242:C246)</f>
        <v>55</v>
      </c>
      <c r="D241" s="30">
        <f t="shared" ref="D241:T241" si="25">SUM(D242:D246)</f>
        <v>35</v>
      </c>
      <c r="E241" s="30">
        <f t="shared" si="25"/>
        <v>20</v>
      </c>
      <c r="F241" s="30">
        <f t="shared" si="25"/>
        <v>0</v>
      </c>
      <c r="G241" s="30">
        <f t="shared" si="25"/>
        <v>88</v>
      </c>
      <c r="H241" s="30">
        <f t="shared" si="25"/>
        <v>53</v>
      </c>
      <c r="I241" s="30">
        <f t="shared" si="25"/>
        <v>35</v>
      </c>
      <c r="J241" s="30">
        <f t="shared" si="25"/>
        <v>0</v>
      </c>
      <c r="K241" s="30">
        <f t="shared" si="25"/>
        <v>18</v>
      </c>
      <c r="L241" s="30">
        <f t="shared" si="25"/>
        <v>0</v>
      </c>
      <c r="M241" s="30">
        <f t="shared" si="25"/>
        <v>0</v>
      </c>
      <c r="N241" s="30">
        <f t="shared" si="25"/>
        <v>0</v>
      </c>
      <c r="O241" s="30">
        <f t="shared" si="25"/>
        <v>0</v>
      </c>
      <c r="P241" s="30">
        <f t="shared" si="25"/>
        <v>0</v>
      </c>
      <c r="Q241" s="30">
        <f t="shared" si="25"/>
        <v>35</v>
      </c>
      <c r="R241" s="30">
        <f t="shared" si="25"/>
        <v>7</v>
      </c>
      <c r="S241" s="30">
        <f t="shared" si="25"/>
        <v>0</v>
      </c>
      <c r="T241" s="30">
        <f t="shared" si="25"/>
        <v>0</v>
      </c>
    </row>
    <row r="242" ht="16.5" hidden="1" outlineLevel="2" spans="1:20">
      <c r="A242" s="19" t="s">
        <v>1676</v>
      </c>
      <c r="B242" s="20" t="s">
        <v>1677</v>
      </c>
      <c r="C242" s="21">
        <v>35</v>
      </c>
      <c r="D242" s="21">
        <v>35</v>
      </c>
      <c r="E242" s="21"/>
      <c r="F242" s="21"/>
      <c r="G242" s="21">
        <f t="shared" si="15"/>
        <v>65</v>
      </c>
      <c r="H242" s="21">
        <v>35</v>
      </c>
      <c r="I242" s="21">
        <v>35</v>
      </c>
      <c r="J242" s="21"/>
      <c r="K242" s="21"/>
      <c r="L242" s="21"/>
      <c r="M242" s="21"/>
      <c r="N242" s="21"/>
      <c r="O242" s="21"/>
      <c r="P242" s="21"/>
      <c r="Q242" s="21">
        <v>30</v>
      </c>
      <c r="R242" s="21">
        <v>7</v>
      </c>
      <c r="S242" s="21"/>
      <c r="T242" s="27"/>
    </row>
    <row r="243" ht="16.5" hidden="1" outlineLevel="2" spans="1:20">
      <c r="A243" s="19" t="s">
        <v>1678</v>
      </c>
      <c r="B243" s="20" t="s">
        <v>1679</v>
      </c>
      <c r="C243" s="21">
        <v>15</v>
      </c>
      <c r="D243" s="21"/>
      <c r="E243" s="21">
        <v>15</v>
      </c>
      <c r="F243" s="21"/>
      <c r="G243" s="21">
        <f t="shared" si="15"/>
        <v>17</v>
      </c>
      <c r="H243" s="21">
        <v>13</v>
      </c>
      <c r="I243" s="21"/>
      <c r="J243" s="21"/>
      <c r="K243" s="21">
        <v>13</v>
      </c>
      <c r="L243" s="21"/>
      <c r="M243" s="21"/>
      <c r="N243" s="21"/>
      <c r="O243" s="21"/>
      <c r="P243" s="21"/>
      <c r="Q243" s="21">
        <v>4</v>
      </c>
      <c r="R243" s="21"/>
      <c r="S243" s="21"/>
      <c r="T243" s="27"/>
    </row>
    <row r="244" ht="16.5" hidden="1" outlineLevel="2" spans="1:20">
      <c r="A244" s="19" t="s">
        <v>1680</v>
      </c>
      <c r="B244" s="20" t="s">
        <v>1681</v>
      </c>
      <c r="C244" s="21">
        <v>1</v>
      </c>
      <c r="D244" s="21"/>
      <c r="E244" s="21">
        <v>1</v>
      </c>
      <c r="F244" s="21"/>
      <c r="G244" s="21">
        <f t="shared" si="15"/>
        <v>1</v>
      </c>
      <c r="H244" s="21">
        <v>1</v>
      </c>
      <c r="I244" s="21"/>
      <c r="J244" s="21"/>
      <c r="K244" s="21">
        <v>1</v>
      </c>
      <c r="L244" s="21"/>
      <c r="M244" s="21"/>
      <c r="N244" s="21"/>
      <c r="O244" s="21"/>
      <c r="P244" s="21"/>
      <c r="Q244" s="21"/>
      <c r="R244" s="21"/>
      <c r="S244" s="21"/>
      <c r="T244" s="27"/>
    </row>
    <row r="245" ht="16.5" hidden="1" outlineLevel="2" spans="1:20">
      <c r="A245" s="19" t="s">
        <v>1682</v>
      </c>
      <c r="B245" s="20" t="s">
        <v>1683</v>
      </c>
      <c r="C245" s="21">
        <v>2</v>
      </c>
      <c r="D245" s="21"/>
      <c r="E245" s="21">
        <v>2</v>
      </c>
      <c r="F245" s="21"/>
      <c r="G245" s="21">
        <f t="shared" si="15"/>
        <v>3</v>
      </c>
      <c r="H245" s="21">
        <v>2</v>
      </c>
      <c r="I245" s="21"/>
      <c r="J245" s="21"/>
      <c r="K245" s="21">
        <v>2</v>
      </c>
      <c r="L245" s="21"/>
      <c r="M245" s="21"/>
      <c r="N245" s="21"/>
      <c r="O245" s="21"/>
      <c r="P245" s="21"/>
      <c r="Q245" s="21">
        <v>1</v>
      </c>
      <c r="R245" s="21"/>
      <c r="S245" s="21"/>
      <c r="T245" s="27"/>
    </row>
    <row r="246" ht="16.5" hidden="1" outlineLevel="2" spans="1:20">
      <c r="A246" s="19" t="s">
        <v>1684</v>
      </c>
      <c r="B246" s="20" t="s">
        <v>1685</v>
      </c>
      <c r="C246" s="21">
        <v>2</v>
      </c>
      <c r="D246" s="21"/>
      <c r="E246" s="21">
        <v>2</v>
      </c>
      <c r="F246" s="21"/>
      <c r="G246" s="21">
        <f t="shared" si="15"/>
        <v>2</v>
      </c>
      <c r="H246" s="21">
        <v>2</v>
      </c>
      <c r="I246" s="21"/>
      <c r="J246" s="21"/>
      <c r="K246" s="21">
        <v>2</v>
      </c>
      <c r="L246" s="21"/>
      <c r="M246" s="21"/>
      <c r="N246" s="21"/>
      <c r="O246" s="21"/>
      <c r="P246" s="21"/>
      <c r="Q246" s="21"/>
      <c r="R246" s="21"/>
      <c r="S246" s="21"/>
      <c r="T246" s="27"/>
    </row>
    <row r="247" s="7" customFormat="1" ht="16.5" outlineLevel="1" collapsed="1" spans="1:20">
      <c r="A247" s="28"/>
      <c r="B247" s="29" t="s">
        <v>3664</v>
      </c>
      <c r="C247" s="30">
        <f>SUM(C248:C251)</f>
        <v>54</v>
      </c>
      <c r="D247" s="30">
        <f t="shared" ref="D247:T247" si="26">SUM(D248:D251)</f>
        <v>35</v>
      </c>
      <c r="E247" s="30">
        <f t="shared" si="26"/>
        <v>19</v>
      </c>
      <c r="F247" s="30">
        <f t="shared" si="26"/>
        <v>0</v>
      </c>
      <c r="G247" s="30">
        <f t="shared" si="26"/>
        <v>73</v>
      </c>
      <c r="H247" s="30">
        <f t="shared" si="26"/>
        <v>49</v>
      </c>
      <c r="I247" s="30">
        <f t="shared" si="26"/>
        <v>32</v>
      </c>
      <c r="J247" s="30">
        <f t="shared" si="26"/>
        <v>0</v>
      </c>
      <c r="K247" s="30">
        <f t="shared" si="26"/>
        <v>17</v>
      </c>
      <c r="L247" s="30">
        <f t="shared" si="26"/>
        <v>0</v>
      </c>
      <c r="M247" s="30">
        <f t="shared" si="26"/>
        <v>0</v>
      </c>
      <c r="N247" s="30">
        <f t="shared" si="26"/>
        <v>0</v>
      </c>
      <c r="O247" s="30">
        <f t="shared" si="26"/>
        <v>0</v>
      </c>
      <c r="P247" s="30">
        <f t="shared" si="26"/>
        <v>1</v>
      </c>
      <c r="Q247" s="30">
        <f t="shared" si="26"/>
        <v>23</v>
      </c>
      <c r="R247" s="30">
        <f t="shared" si="26"/>
        <v>8</v>
      </c>
      <c r="S247" s="30">
        <f t="shared" si="26"/>
        <v>0</v>
      </c>
      <c r="T247" s="30">
        <f t="shared" si="26"/>
        <v>0</v>
      </c>
    </row>
    <row r="248" ht="16.5" hidden="1" outlineLevel="2" spans="1:20">
      <c r="A248" s="19" t="s">
        <v>1687</v>
      </c>
      <c r="B248" s="20" t="s">
        <v>1688</v>
      </c>
      <c r="C248" s="21">
        <v>35</v>
      </c>
      <c r="D248" s="21">
        <v>35</v>
      </c>
      <c r="E248" s="21"/>
      <c r="F248" s="21"/>
      <c r="G248" s="21">
        <f t="shared" si="15"/>
        <v>52</v>
      </c>
      <c r="H248" s="21">
        <v>32</v>
      </c>
      <c r="I248" s="21">
        <v>32</v>
      </c>
      <c r="J248" s="21"/>
      <c r="K248" s="21"/>
      <c r="L248" s="21"/>
      <c r="M248" s="21"/>
      <c r="N248" s="21"/>
      <c r="O248" s="21"/>
      <c r="P248" s="21">
        <v>1</v>
      </c>
      <c r="Q248" s="21">
        <v>19</v>
      </c>
      <c r="R248" s="21">
        <v>7</v>
      </c>
      <c r="S248" s="21"/>
      <c r="T248" s="27"/>
    </row>
    <row r="249" ht="16.5" hidden="1" outlineLevel="2" spans="1:20">
      <c r="A249" s="19" t="s">
        <v>1689</v>
      </c>
      <c r="B249" s="20" t="s">
        <v>1690</v>
      </c>
      <c r="C249" s="21">
        <v>15</v>
      </c>
      <c r="D249" s="21"/>
      <c r="E249" s="21">
        <v>15</v>
      </c>
      <c r="F249" s="21"/>
      <c r="G249" s="21">
        <f t="shared" si="15"/>
        <v>17</v>
      </c>
      <c r="H249" s="21">
        <v>13</v>
      </c>
      <c r="I249" s="21"/>
      <c r="J249" s="21"/>
      <c r="K249" s="21">
        <v>13</v>
      </c>
      <c r="L249" s="21"/>
      <c r="M249" s="21"/>
      <c r="N249" s="21"/>
      <c r="O249" s="21"/>
      <c r="P249" s="21"/>
      <c r="Q249" s="21">
        <v>4</v>
      </c>
      <c r="R249" s="21">
        <v>1</v>
      </c>
      <c r="S249" s="21"/>
      <c r="T249" s="27"/>
    </row>
    <row r="250" ht="16.5" hidden="1" outlineLevel="2" spans="1:20">
      <c r="A250" s="19" t="s">
        <v>1691</v>
      </c>
      <c r="B250" s="20" t="s">
        <v>1692</v>
      </c>
      <c r="C250" s="21">
        <v>2</v>
      </c>
      <c r="D250" s="21"/>
      <c r="E250" s="21">
        <v>2</v>
      </c>
      <c r="F250" s="21"/>
      <c r="G250" s="21">
        <f t="shared" si="15"/>
        <v>2</v>
      </c>
      <c r="H250" s="21">
        <v>2</v>
      </c>
      <c r="I250" s="21"/>
      <c r="J250" s="21"/>
      <c r="K250" s="21">
        <v>2</v>
      </c>
      <c r="L250" s="21"/>
      <c r="M250" s="21"/>
      <c r="N250" s="21"/>
      <c r="O250" s="21"/>
      <c r="P250" s="21"/>
      <c r="Q250" s="21"/>
      <c r="R250" s="21"/>
      <c r="S250" s="21"/>
      <c r="T250" s="27"/>
    </row>
    <row r="251" ht="16.5" hidden="1" outlineLevel="2" spans="1:20">
      <c r="A251" s="19" t="s">
        <v>1693</v>
      </c>
      <c r="B251" s="20" t="s">
        <v>1694</v>
      </c>
      <c r="C251" s="21">
        <v>2</v>
      </c>
      <c r="D251" s="21"/>
      <c r="E251" s="21">
        <v>2</v>
      </c>
      <c r="F251" s="21"/>
      <c r="G251" s="21">
        <f t="shared" si="15"/>
        <v>2</v>
      </c>
      <c r="H251" s="21">
        <v>2</v>
      </c>
      <c r="I251" s="21"/>
      <c r="J251" s="21"/>
      <c r="K251" s="21">
        <v>2</v>
      </c>
      <c r="L251" s="21"/>
      <c r="M251" s="21"/>
      <c r="N251" s="21"/>
      <c r="O251" s="21"/>
      <c r="P251" s="21"/>
      <c r="Q251" s="21"/>
      <c r="R251" s="21"/>
      <c r="S251" s="21"/>
      <c r="T251" s="27"/>
    </row>
    <row r="252" s="7" customFormat="1" ht="16.5" outlineLevel="1" collapsed="1" spans="1:20">
      <c r="A252" s="28"/>
      <c r="B252" s="29" t="s">
        <v>3665</v>
      </c>
      <c r="C252" s="30">
        <f>SUM(C253:C257)</f>
        <v>101</v>
      </c>
      <c r="D252" s="30">
        <f t="shared" ref="D252:T252" si="27">SUM(D253:D257)</f>
        <v>55</v>
      </c>
      <c r="E252" s="30">
        <f t="shared" si="27"/>
        <v>46</v>
      </c>
      <c r="F252" s="30">
        <f t="shared" si="27"/>
        <v>0</v>
      </c>
      <c r="G252" s="30">
        <f t="shared" si="27"/>
        <v>159</v>
      </c>
      <c r="H252" s="30">
        <f t="shared" si="27"/>
        <v>91</v>
      </c>
      <c r="I252" s="30">
        <f t="shared" si="27"/>
        <v>49</v>
      </c>
      <c r="J252" s="30">
        <f t="shared" si="27"/>
        <v>0</v>
      </c>
      <c r="K252" s="30">
        <f t="shared" si="27"/>
        <v>42</v>
      </c>
      <c r="L252" s="30">
        <f t="shared" si="27"/>
        <v>0</v>
      </c>
      <c r="M252" s="30">
        <f t="shared" si="27"/>
        <v>0</v>
      </c>
      <c r="N252" s="30">
        <f t="shared" si="27"/>
        <v>0</v>
      </c>
      <c r="O252" s="30">
        <f t="shared" si="27"/>
        <v>0</v>
      </c>
      <c r="P252" s="30">
        <f t="shared" si="27"/>
        <v>1</v>
      </c>
      <c r="Q252" s="30">
        <f t="shared" si="27"/>
        <v>67</v>
      </c>
      <c r="R252" s="30">
        <f t="shared" si="27"/>
        <v>22</v>
      </c>
      <c r="S252" s="30">
        <f t="shared" si="27"/>
        <v>0</v>
      </c>
      <c r="T252" s="30">
        <f t="shared" si="27"/>
        <v>0</v>
      </c>
    </row>
    <row r="253" ht="16.5" hidden="1" outlineLevel="2" spans="1:20">
      <c r="A253" s="19" t="s">
        <v>1696</v>
      </c>
      <c r="B253" s="20" t="s">
        <v>1697</v>
      </c>
      <c r="C253" s="21">
        <v>55</v>
      </c>
      <c r="D253" s="21">
        <v>55</v>
      </c>
      <c r="E253" s="21"/>
      <c r="F253" s="21"/>
      <c r="G253" s="21">
        <f t="shared" si="15"/>
        <v>110</v>
      </c>
      <c r="H253" s="21">
        <v>49</v>
      </c>
      <c r="I253" s="21">
        <v>49</v>
      </c>
      <c r="J253" s="21"/>
      <c r="K253" s="21"/>
      <c r="L253" s="21"/>
      <c r="M253" s="21"/>
      <c r="N253" s="21"/>
      <c r="O253" s="21"/>
      <c r="P253" s="21">
        <v>1</v>
      </c>
      <c r="Q253" s="21">
        <v>60</v>
      </c>
      <c r="R253" s="21">
        <v>20</v>
      </c>
      <c r="S253" s="21"/>
      <c r="T253" s="27"/>
    </row>
    <row r="254" ht="16.5" hidden="1" outlineLevel="2" spans="1:20">
      <c r="A254" s="19" t="s">
        <v>1698</v>
      </c>
      <c r="B254" s="20" t="s">
        <v>1699</v>
      </c>
      <c r="C254" s="21">
        <v>11</v>
      </c>
      <c r="D254" s="21"/>
      <c r="E254" s="21">
        <v>11</v>
      </c>
      <c r="F254" s="21"/>
      <c r="G254" s="21">
        <f t="shared" si="15"/>
        <v>18</v>
      </c>
      <c r="H254" s="21">
        <v>12</v>
      </c>
      <c r="I254" s="21"/>
      <c r="J254" s="21"/>
      <c r="K254" s="21">
        <v>12</v>
      </c>
      <c r="L254" s="21"/>
      <c r="M254" s="21"/>
      <c r="N254" s="21"/>
      <c r="O254" s="21"/>
      <c r="P254" s="21"/>
      <c r="Q254" s="21">
        <v>6</v>
      </c>
      <c r="R254" s="21">
        <v>2</v>
      </c>
      <c r="S254" s="21"/>
      <c r="T254" s="27"/>
    </row>
    <row r="255" ht="16.5" hidden="1" outlineLevel="2" spans="1:20">
      <c r="A255" s="19" t="s">
        <v>1700</v>
      </c>
      <c r="B255" s="20" t="s">
        <v>1701</v>
      </c>
      <c r="C255" s="21">
        <v>16</v>
      </c>
      <c r="D255" s="21"/>
      <c r="E255" s="21">
        <v>16</v>
      </c>
      <c r="F255" s="21"/>
      <c r="G255" s="21">
        <f t="shared" si="15"/>
        <v>20</v>
      </c>
      <c r="H255" s="21">
        <v>19</v>
      </c>
      <c r="I255" s="21"/>
      <c r="J255" s="21"/>
      <c r="K255" s="21">
        <v>19</v>
      </c>
      <c r="L255" s="21"/>
      <c r="M255" s="21"/>
      <c r="N255" s="21"/>
      <c r="O255" s="21"/>
      <c r="P255" s="21"/>
      <c r="Q255" s="21">
        <v>1</v>
      </c>
      <c r="R255" s="21"/>
      <c r="S255" s="21"/>
      <c r="T255" s="27"/>
    </row>
    <row r="256" ht="16.5" hidden="1" outlineLevel="2" spans="1:20">
      <c r="A256" s="19" t="s">
        <v>1702</v>
      </c>
      <c r="B256" s="20" t="s">
        <v>1703</v>
      </c>
      <c r="C256" s="21">
        <v>13</v>
      </c>
      <c r="D256" s="21"/>
      <c r="E256" s="21">
        <v>13</v>
      </c>
      <c r="F256" s="21"/>
      <c r="G256" s="21">
        <f t="shared" si="15"/>
        <v>6</v>
      </c>
      <c r="H256" s="21">
        <v>6</v>
      </c>
      <c r="I256" s="21"/>
      <c r="J256" s="21"/>
      <c r="K256" s="21">
        <v>6</v>
      </c>
      <c r="L256" s="21"/>
      <c r="M256" s="21"/>
      <c r="N256" s="21"/>
      <c r="O256" s="21"/>
      <c r="P256" s="21"/>
      <c r="Q256" s="21"/>
      <c r="R256" s="21"/>
      <c r="S256" s="21"/>
      <c r="T256" s="27"/>
    </row>
    <row r="257" ht="16.5" hidden="1" outlineLevel="2" spans="1:20">
      <c r="A257" s="19" t="s">
        <v>1704</v>
      </c>
      <c r="B257" s="20" t="s">
        <v>1705</v>
      </c>
      <c r="C257" s="21">
        <v>6</v>
      </c>
      <c r="D257" s="21"/>
      <c r="E257" s="21">
        <v>6</v>
      </c>
      <c r="F257" s="21"/>
      <c r="G257" s="21">
        <f t="shared" si="15"/>
        <v>5</v>
      </c>
      <c r="H257" s="21">
        <v>5</v>
      </c>
      <c r="I257" s="21"/>
      <c r="J257" s="21"/>
      <c r="K257" s="21">
        <v>5</v>
      </c>
      <c r="L257" s="21"/>
      <c r="M257" s="21"/>
      <c r="N257" s="21"/>
      <c r="O257" s="21"/>
      <c r="P257" s="21"/>
      <c r="Q257" s="21"/>
      <c r="R257" s="21"/>
      <c r="S257" s="21"/>
      <c r="T257" s="27"/>
    </row>
    <row r="258" s="7" customFormat="1" ht="16.5" outlineLevel="1" collapsed="1" spans="1:20">
      <c r="A258" s="28"/>
      <c r="B258" s="29" t="s">
        <v>3666</v>
      </c>
      <c r="C258" s="30">
        <f>SUM(C259:C263)</f>
        <v>61</v>
      </c>
      <c r="D258" s="30">
        <f t="shared" ref="D258:T258" si="28">SUM(D259:D263)</f>
        <v>40</v>
      </c>
      <c r="E258" s="30">
        <f t="shared" si="28"/>
        <v>21</v>
      </c>
      <c r="F258" s="30">
        <f t="shared" si="28"/>
        <v>0</v>
      </c>
      <c r="G258" s="30">
        <f t="shared" si="28"/>
        <v>94</v>
      </c>
      <c r="H258" s="30">
        <f t="shared" si="28"/>
        <v>57</v>
      </c>
      <c r="I258" s="30">
        <f t="shared" si="28"/>
        <v>38</v>
      </c>
      <c r="J258" s="30">
        <f t="shared" si="28"/>
        <v>0</v>
      </c>
      <c r="K258" s="30">
        <f t="shared" si="28"/>
        <v>19</v>
      </c>
      <c r="L258" s="30">
        <f t="shared" si="28"/>
        <v>0</v>
      </c>
      <c r="M258" s="30">
        <f t="shared" si="28"/>
        <v>0</v>
      </c>
      <c r="N258" s="30">
        <f t="shared" si="28"/>
        <v>0</v>
      </c>
      <c r="O258" s="30">
        <f t="shared" si="28"/>
        <v>0</v>
      </c>
      <c r="P258" s="30">
        <f t="shared" si="28"/>
        <v>0</v>
      </c>
      <c r="Q258" s="30">
        <f t="shared" si="28"/>
        <v>37</v>
      </c>
      <c r="R258" s="30">
        <f t="shared" si="28"/>
        <v>0</v>
      </c>
      <c r="S258" s="30">
        <f t="shared" si="28"/>
        <v>0</v>
      </c>
      <c r="T258" s="30">
        <f t="shared" si="28"/>
        <v>0</v>
      </c>
    </row>
    <row r="259" ht="16.5" hidden="1" outlineLevel="2" spans="1:20">
      <c r="A259" s="19" t="s">
        <v>1707</v>
      </c>
      <c r="B259" s="20" t="s">
        <v>1708</v>
      </c>
      <c r="C259" s="21">
        <v>40</v>
      </c>
      <c r="D259" s="21">
        <v>40</v>
      </c>
      <c r="E259" s="21"/>
      <c r="F259" s="21"/>
      <c r="G259" s="21">
        <f t="shared" si="15"/>
        <v>69</v>
      </c>
      <c r="H259" s="21">
        <v>38</v>
      </c>
      <c r="I259" s="21">
        <v>38</v>
      </c>
      <c r="J259" s="21"/>
      <c r="K259" s="21"/>
      <c r="L259" s="21"/>
      <c r="M259" s="21"/>
      <c r="N259" s="21"/>
      <c r="O259" s="21"/>
      <c r="P259" s="21"/>
      <c r="Q259" s="21">
        <v>31</v>
      </c>
      <c r="R259" s="21"/>
      <c r="S259" s="21"/>
      <c r="T259" s="27"/>
    </row>
    <row r="260" ht="16.5" hidden="1" outlineLevel="2" spans="1:20">
      <c r="A260" s="19" t="s">
        <v>1709</v>
      </c>
      <c r="B260" s="20" t="s">
        <v>1710</v>
      </c>
      <c r="C260" s="21">
        <v>15</v>
      </c>
      <c r="D260" s="21"/>
      <c r="E260" s="21">
        <v>15</v>
      </c>
      <c r="F260" s="21"/>
      <c r="G260" s="21">
        <f t="shared" si="15"/>
        <v>19</v>
      </c>
      <c r="H260" s="21">
        <v>13</v>
      </c>
      <c r="I260" s="21"/>
      <c r="J260" s="21"/>
      <c r="K260" s="21">
        <v>13</v>
      </c>
      <c r="L260" s="21"/>
      <c r="M260" s="21"/>
      <c r="N260" s="21"/>
      <c r="O260" s="21"/>
      <c r="P260" s="21"/>
      <c r="Q260" s="21">
        <v>6</v>
      </c>
      <c r="R260" s="21"/>
      <c r="S260" s="21"/>
      <c r="T260" s="27"/>
    </row>
    <row r="261" ht="16.5" hidden="1" outlineLevel="2" spans="1:20">
      <c r="A261" s="19" t="s">
        <v>1711</v>
      </c>
      <c r="B261" s="20" t="s">
        <v>1712</v>
      </c>
      <c r="C261" s="21">
        <v>1</v>
      </c>
      <c r="D261" s="21"/>
      <c r="E261" s="21">
        <v>1</v>
      </c>
      <c r="F261" s="21"/>
      <c r="G261" s="21">
        <f t="shared" si="15"/>
        <v>1</v>
      </c>
      <c r="H261" s="21">
        <v>1</v>
      </c>
      <c r="I261" s="21"/>
      <c r="J261" s="21"/>
      <c r="K261" s="21">
        <v>1</v>
      </c>
      <c r="L261" s="21"/>
      <c r="M261" s="21"/>
      <c r="N261" s="21"/>
      <c r="O261" s="21"/>
      <c r="P261" s="21"/>
      <c r="Q261" s="21"/>
      <c r="R261" s="21"/>
      <c r="S261" s="21"/>
      <c r="T261" s="27"/>
    </row>
    <row r="262" ht="16.5" hidden="1" outlineLevel="2" spans="1:20">
      <c r="A262" s="19" t="s">
        <v>1713</v>
      </c>
      <c r="B262" s="20" t="s">
        <v>1714</v>
      </c>
      <c r="C262" s="21">
        <v>3</v>
      </c>
      <c r="D262" s="21"/>
      <c r="E262" s="21">
        <v>3</v>
      </c>
      <c r="F262" s="21"/>
      <c r="G262" s="21">
        <f t="shared" ref="G262:G287" si="29">H262+P262+Q262</f>
        <v>3</v>
      </c>
      <c r="H262" s="21">
        <v>3</v>
      </c>
      <c r="I262" s="21"/>
      <c r="J262" s="21"/>
      <c r="K262" s="21">
        <v>3</v>
      </c>
      <c r="L262" s="21"/>
      <c r="M262" s="21"/>
      <c r="N262" s="21"/>
      <c r="O262" s="21"/>
      <c r="P262" s="21"/>
      <c r="Q262" s="21"/>
      <c r="R262" s="21"/>
      <c r="S262" s="21"/>
      <c r="T262" s="27"/>
    </row>
    <row r="263" ht="16.5" hidden="1" outlineLevel="2" spans="1:20">
      <c r="A263" s="19" t="s">
        <v>1715</v>
      </c>
      <c r="B263" s="20" t="s">
        <v>1716</v>
      </c>
      <c r="C263" s="21">
        <v>2</v>
      </c>
      <c r="D263" s="21"/>
      <c r="E263" s="21">
        <v>2</v>
      </c>
      <c r="F263" s="21"/>
      <c r="G263" s="21">
        <f t="shared" si="29"/>
        <v>2</v>
      </c>
      <c r="H263" s="21">
        <v>2</v>
      </c>
      <c r="I263" s="21"/>
      <c r="J263" s="21"/>
      <c r="K263" s="21">
        <v>2</v>
      </c>
      <c r="L263" s="21"/>
      <c r="M263" s="21"/>
      <c r="N263" s="21"/>
      <c r="O263" s="21"/>
      <c r="P263" s="21"/>
      <c r="Q263" s="21"/>
      <c r="R263" s="21"/>
      <c r="S263" s="21"/>
      <c r="T263" s="27"/>
    </row>
    <row r="264" s="7" customFormat="1" ht="16.5" outlineLevel="1" collapsed="1" spans="1:20">
      <c r="A264" s="28"/>
      <c r="B264" s="29" t="s">
        <v>3667</v>
      </c>
      <c r="C264" s="30">
        <f>SUM(C265:C269)</f>
        <v>108</v>
      </c>
      <c r="D264" s="30">
        <f t="shared" ref="D264:T264" si="30">SUM(D265:D269)</f>
        <v>52</v>
      </c>
      <c r="E264" s="30">
        <f t="shared" si="30"/>
        <v>56</v>
      </c>
      <c r="F264" s="30">
        <f t="shared" si="30"/>
        <v>0</v>
      </c>
      <c r="G264" s="30">
        <f t="shared" si="30"/>
        <v>173</v>
      </c>
      <c r="H264" s="30">
        <f t="shared" si="30"/>
        <v>103</v>
      </c>
      <c r="I264" s="30">
        <f t="shared" si="30"/>
        <v>49</v>
      </c>
      <c r="J264" s="30">
        <f t="shared" si="30"/>
        <v>0</v>
      </c>
      <c r="K264" s="30">
        <f t="shared" si="30"/>
        <v>54</v>
      </c>
      <c r="L264" s="30">
        <f t="shared" si="30"/>
        <v>0</v>
      </c>
      <c r="M264" s="30">
        <f t="shared" si="30"/>
        <v>0</v>
      </c>
      <c r="N264" s="30">
        <f t="shared" si="30"/>
        <v>0</v>
      </c>
      <c r="O264" s="30">
        <f t="shared" si="30"/>
        <v>0</v>
      </c>
      <c r="P264" s="30">
        <f t="shared" si="30"/>
        <v>1</v>
      </c>
      <c r="Q264" s="30">
        <f t="shared" si="30"/>
        <v>69</v>
      </c>
      <c r="R264" s="30">
        <f t="shared" si="30"/>
        <v>0</v>
      </c>
      <c r="S264" s="30">
        <f t="shared" si="30"/>
        <v>0</v>
      </c>
      <c r="T264" s="30">
        <f t="shared" si="30"/>
        <v>0</v>
      </c>
    </row>
    <row r="265" ht="16.5" hidden="1" outlineLevel="2" spans="1:20">
      <c r="A265" s="19" t="s">
        <v>1718</v>
      </c>
      <c r="B265" s="20" t="s">
        <v>1719</v>
      </c>
      <c r="C265" s="21">
        <v>52</v>
      </c>
      <c r="D265" s="21">
        <v>52</v>
      </c>
      <c r="E265" s="21"/>
      <c r="F265" s="21"/>
      <c r="G265" s="21">
        <f t="shared" si="29"/>
        <v>107</v>
      </c>
      <c r="H265" s="21">
        <v>49</v>
      </c>
      <c r="I265" s="21">
        <v>49</v>
      </c>
      <c r="J265" s="21"/>
      <c r="K265" s="21"/>
      <c r="L265" s="21"/>
      <c r="M265" s="21"/>
      <c r="N265" s="21"/>
      <c r="O265" s="21"/>
      <c r="P265" s="21">
        <v>1</v>
      </c>
      <c r="Q265" s="21">
        <v>57</v>
      </c>
      <c r="R265" s="21"/>
      <c r="S265" s="21"/>
      <c r="T265" s="27"/>
    </row>
    <row r="266" ht="16.5" hidden="1" outlineLevel="2" spans="1:20">
      <c r="A266" s="19" t="s">
        <v>1720</v>
      </c>
      <c r="B266" s="20" t="s">
        <v>1721</v>
      </c>
      <c r="C266" s="21">
        <v>14</v>
      </c>
      <c r="D266" s="21"/>
      <c r="E266" s="21">
        <v>14</v>
      </c>
      <c r="F266" s="21"/>
      <c r="G266" s="21">
        <f t="shared" si="29"/>
        <v>26</v>
      </c>
      <c r="H266" s="21">
        <v>14</v>
      </c>
      <c r="I266" s="21"/>
      <c r="J266" s="21"/>
      <c r="K266" s="21">
        <v>14</v>
      </c>
      <c r="L266" s="21"/>
      <c r="M266" s="21"/>
      <c r="N266" s="21"/>
      <c r="O266" s="21"/>
      <c r="P266" s="21"/>
      <c r="Q266" s="21">
        <v>12</v>
      </c>
      <c r="R266" s="21"/>
      <c r="S266" s="21"/>
      <c r="T266" s="27"/>
    </row>
    <row r="267" ht="16.5" hidden="1" outlineLevel="2" spans="1:20">
      <c r="A267" s="19" t="s">
        <v>1722</v>
      </c>
      <c r="B267" s="20" t="s">
        <v>1723</v>
      </c>
      <c r="C267" s="21">
        <v>10</v>
      </c>
      <c r="D267" s="21"/>
      <c r="E267" s="21">
        <v>10</v>
      </c>
      <c r="F267" s="21"/>
      <c r="G267" s="21">
        <f t="shared" si="29"/>
        <v>11</v>
      </c>
      <c r="H267" s="21">
        <v>11</v>
      </c>
      <c r="I267" s="21"/>
      <c r="J267" s="21"/>
      <c r="K267" s="21">
        <v>11</v>
      </c>
      <c r="L267" s="21"/>
      <c r="M267" s="21"/>
      <c r="N267" s="21"/>
      <c r="O267" s="21"/>
      <c r="P267" s="21"/>
      <c r="Q267" s="21"/>
      <c r="R267" s="21"/>
      <c r="S267" s="21"/>
      <c r="T267" s="27"/>
    </row>
    <row r="268" ht="16.5" hidden="1" outlineLevel="2" spans="1:20">
      <c r="A268" s="19" t="s">
        <v>1724</v>
      </c>
      <c r="B268" s="20" t="s">
        <v>1725</v>
      </c>
      <c r="C268" s="21">
        <v>28</v>
      </c>
      <c r="D268" s="21"/>
      <c r="E268" s="21">
        <v>28</v>
      </c>
      <c r="F268" s="21"/>
      <c r="G268" s="21">
        <f t="shared" si="29"/>
        <v>28</v>
      </c>
      <c r="H268" s="21">
        <v>28</v>
      </c>
      <c r="I268" s="21"/>
      <c r="J268" s="21"/>
      <c r="K268" s="21">
        <v>28</v>
      </c>
      <c r="L268" s="21"/>
      <c r="M268" s="21"/>
      <c r="N268" s="21"/>
      <c r="O268" s="21"/>
      <c r="P268" s="21"/>
      <c r="Q268" s="21"/>
      <c r="R268" s="21"/>
      <c r="S268" s="21"/>
      <c r="T268" s="27"/>
    </row>
    <row r="269" ht="16.5" hidden="1" outlineLevel="2" spans="1:20">
      <c r="A269" s="19" t="s">
        <v>1726</v>
      </c>
      <c r="B269" s="20" t="s">
        <v>1727</v>
      </c>
      <c r="C269" s="21">
        <v>4</v>
      </c>
      <c r="D269" s="21"/>
      <c r="E269" s="21">
        <v>4</v>
      </c>
      <c r="F269" s="21"/>
      <c r="G269" s="21">
        <f t="shared" si="29"/>
        <v>1</v>
      </c>
      <c r="H269" s="21">
        <v>1</v>
      </c>
      <c r="I269" s="21"/>
      <c r="J269" s="21"/>
      <c r="K269" s="21">
        <v>1</v>
      </c>
      <c r="L269" s="21"/>
      <c r="M269" s="21"/>
      <c r="N269" s="21"/>
      <c r="O269" s="21"/>
      <c r="P269" s="21"/>
      <c r="Q269" s="21"/>
      <c r="R269" s="21"/>
      <c r="S269" s="21"/>
      <c r="T269" s="27"/>
    </row>
    <row r="270" s="7" customFormat="1" ht="16.5" outlineLevel="1" collapsed="1" spans="1:20">
      <c r="A270" s="28"/>
      <c r="B270" s="29" t="s">
        <v>3668</v>
      </c>
      <c r="C270" s="30">
        <f>SUM(C271:C276)</f>
        <v>91</v>
      </c>
      <c r="D270" s="30">
        <f t="shared" ref="D270:T270" si="31">SUM(D271:D276)</f>
        <v>28</v>
      </c>
      <c r="E270" s="30">
        <f t="shared" si="31"/>
        <v>60</v>
      </c>
      <c r="F270" s="30">
        <f t="shared" si="31"/>
        <v>3</v>
      </c>
      <c r="G270" s="30">
        <f t="shared" si="31"/>
        <v>152</v>
      </c>
      <c r="H270" s="30">
        <f t="shared" si="31"/>
        <v>76</v>
      </c>
      <c r="I270" s="30">
        <f t="shared" si="31"/>
        <v>25</v>
      </c>
      <c r="J270" s="30">
        <f t="shared" si="31"/>
        <v>0</v>
      </c>
      <c r="K270" s="30">
        <f t="shared" si="31"/>
        <v>48</v>
      </c>
      <c r="L270" s="30">
        <f t="shared" si="31"/>
        <v>0</v>
      </c>
      <c r="M270" s="30">
        <f t="shared" si="31"/>
        <v>0</v>
      </c>
      <c r="N270" s="30">
        <f t="shared" si="31"/>
        <v>0</v>
      </c>
      <c r="O270" s="30">
        <f t="shared" si="31"/>
        <v>3</v>
      </c>
      <c r="P270" s="30">
        <f t="shared" si="31"/>
        <v>0</v>
      </c>
      <c r="Q270" s="30">
        <f t="shared" si="31"/>
        <v>76</v>
      </c>
      <c r="R270" s="30">
        <f t="shared" si="31"/>
        <v>0</v>
      </c>
      <c r="S270" s="30">
        <f t="shared" si="31"/>
        <v>0</v>
      </c>
      <c r="T270" s="30">
        <f t="shared" si="31"/>
        <v>0</v>
      </c>
    </row>
    <row r="271" ht="16.5" hidden="1" outlineLevel="2" spans="1:20">
      <c r="A271" s="19" t="s">
        <v>1729</v>
      </c>
      <c r="B271" s="20" t="s">
        <v>1730</v>
      </c>
      <c r="C271" s="21">
        <v>31</v>
      </c>
      <c r="D271" s="21">
        <v>28</v>
      </c>
      <c r="E271" s="21"/>
      <c r="F271" s="21">
        <v>3</v>
      </c>
      <c r="G271" s="21">
        <f t="shared" si="29"/>
        <v>100</v>
      </c>
      <c r="H271" s="21">
        <v>28</v>
      </c>
      <c r="I271" s="21">
        <v>25</v>
      </c>
      <c r="J271" s="21"/>
      <c r="K271" s="21"/>
      <c r="L271" s="21"/>
      <c r="M271" s="21"/>
      <c r="N271" s="21"/>
      <c r="O271" s="21">
        <v>3</v>
      </c>
      <c r="P271" s="21"/>
      <c r="Q271" s="21">
        <v>72</v>
      </c>
      <c r="R271" s="21"/>
      <c r="S271" s="21"/>
      <c r="T271" s="27"/>
    </row>
    <row r="272" ht="16.5" hidden="1" outlineLevel="2" spans="1:20">
      <c r="A272" s="19" t="s">
        <v>1731</v>
      </c>
      <c r="B272" s="20" t="s">
        <v>1732</v>
      </c>
      <c r="C272" s="21">
        <v>14</v>
      </c>
      <c r="D272" s="21"/>
      <c r="E272" s="21">
        <v>14</v>
      </c>
      <c r="F272" s="21"/>
      <c r="G272" s="21">
        <f t="shared" si="29"/>
        <v>17</v>
      </c>
      <c r="H272" s="21">
        <v>13</v>
      </c>
      <c r="I272" s="21"/>
      <c r="J272" s="21"/>
      <c r="K272" s="21">
        <v>13</v>
      </c>
      <c r="L272" s="21"/>
      <c r="M272" s="21"/>
      <c r="N272" s="21"/>
      <c r="O272" s="21"/>
      <c r="P272" s="21"/>
      <c r="Q272" s="21">
        <v>4</v>
      </c>
      <c r="R272" s="21"/>
      <c r="S272" s="21"/>
      <c r="T272" s="27"/>
    </row>
    <row r="273" ht="16.5" hidden="1" outlineLevel="2" spans="1:20">
      <c r="A273" s="19" t="s">
        <v>1733</v>
      </c>
      <c r="B273" s="20" t="s">
        <v>1734</v>
      </c>
      <c r="C273" s="21">
        <v>16</v>
      </c>
      <c r="D273" s="21"/>
      <c r="E273" s="21">
        <v>16</v>
      </c>
      <c r="F273" s="21"/>
      <c r="G273" s="21">
        <f t="shared" si="29"/>
        <v>12</v>
      </c>
      <c r="H273" s="21">
        <v>12</v>
      </c>
      <c r="I273" s="21"/>
      <c r="J273" s="21"/>
      <c r="K273" s="21">
        <v>12</v>
      </c>
      <c r="L273" s="21"/>
      <c r="M273" s="21"/>
      <c r="N273" s="21"/>
      <c r="O273" s="21"/>
      <c r="P273" s="21"/>
      <c r="Q273" s="21"/>
      <c r="R273" s="21"/>
      <c r="S273" s="21"/>
      <c r="T273" s="27"/>
    </row>
    <row r="274" ht="16.5" hidden="1" outlineLevel="2" spans="1:20">
      <c r="A274" s="19" t="s">
        <v>1735</v>
      </c>
      <c r="B274" s="20" t="s">
        <v>1736</v>
      </c>
      <c r="C274" s="21">
        <v>11</v>
      </c>
      <c r="D274" s="21"/>
      <c r="E274" s="21">
        <v>11</v>
      </c>
      <c r="F274" s="21"/>
      <c r="G274" s="21">
        <f t="shared" si="29"/>
        <v>9</v>
      </c>
      <c r="H274" s="21">
        <v>9</v>
      </c>
      <c r="I274" s="21"/>
      <c r="J274" s="21"/>
      <c r="K274" s="21">
        <v>9</v>
      </c>
      <c r="L274" s="21"/>
      <c r="M274" s="21"/>
      <c r="N274" s="21"/>
      <c r="O274" s="21"/>
      <c r="P274" s="21"/>
      <c r="Q274" s="21"/>
      <c r="R274" s="21"/>
      <c r="S274" s="21"/>
      <c r="T274" s="27"/>
    </row>
    <row r="275" ht="16.5" hidden="1" outlineLevel="2" spans="1:20">
      <c r="A275" s="19" t="s">
        <v>1737</v>
      </c>
      <c r="B275" s="20" t="s">
        <v>1738</v>
      </c>
      <c r="C275" s="21">
        <v>11</v>
      </c>
      <c r="D275" s="21"/>
      <c r="E275" s="21">
        <v>11</v>
      </c>
      <c r="F275" s="21"/>
      <c r="G275" s="21">
        <f t="shared" si="29"/>
        <v>11</v>
      </c>
      <c r="H275" s="21">
        <v>11</v>
      </c>
      <c r="I275" s="21"/>
      <c r="J275" s="21"/>
      <c r="K275" s="21">
        <v>11</v>
      </c>
      <c r="L275" s="21"/>
      <c r="M275" s="21"/>
      <c r="N275" s="21"/>
      <c r="O275" s="21"/>
      <c r="P275" s="21"/>
      <c r="Q275" s="21"/>
      <c r="R275" s="21"/>
      <c r="S275" s="21"/>
      <c r="T275" s="27"/>
    </row>
    <row r="276" ht="16.5" hidden="1" outlineLevel="2" spans="1:20">
      <c r="A276" s="19" t="s">
        <v>1739</v>
      </c>
      <c r="B276" s="20" t="s">
        <v>1740</v>
      </c>
      <c r="C276" s="21">
        <v>8</v>
      </c>
      <c r="D276" s="21"/>
      <c r="E276" s="21">
        <v>8</v>
      </c>
      <c r="F276" s="21"/>
      <c r="G276" s="21">
        <f t="shared" si="29"/>
        <v>3</v>
      </c>
      <c r="H276" s="21">
        <v>3</v>
      </c>
      <c r="I276" s="21"/>
      <c r="J276" s="21"/>
      <c r="K276" s="21">
        <v>3</v>
      </c>
      <c r="L276" s="21"/>
      <c r="M276" s="21"/>
      <c r="N276" s="21"/>
      <c r="O276" s="21"/>
      <c r="P276" s="21"/>
      <c r="Q276" s="21"/>
      <c r="R276" s="21"/>
      <c r="S276" s="21"/>
      <c r="T276" s="27"/>
    </row>
    <row r="277" s="7" customFormat="1" ht="16.5" outlineLevel="1" collapsed="1" spans="1:20">
      <c r="A277" s="28"/>
      <c r="B277" s="29" t="s">
        <v>3669</v>
      </c>
      <c r="C277" s="30">
        <f>SUM(C278:C281)</f>
        <v>54</v>
      </c>
      <c r="D277" s="30">
        <f t="shared" ref="D277:T277" si="32">SUM(D278:D281)</f>
        <v>15</v>
      </c>
      <c r="E277" s="30">
        <f t="shared" si="32"/>
        <v>39</v>
      </c>
      <c r="F277" s="30">
        <f t="shared" si="32"/>
        <v>0</v>
      </c>
      <c r="G277" s="30">
        <f t="shared" si="32"/>
        <v>49</v>
      </c>
      <c r="H277" s="30">
        <f t="shared" si="32"/>
        <v>49</v>
      </c>
      <c r="I277" s="30">
        <f t="shared" si="32"/>
        <v>14</v>
      </c>
      <c r="J277" s="30">
        <f t="shared" si="32"/>
        <v>0</v>
      </c>
      <c r="K277" s="30">
        <f t="shared" si="32"/>
        <v>35</v>
      </c>
      <c r="L277" s="30">
        <f t="shared" si="32"/>
        <v>0</v>
      </c>
      <c r="M277" s="30">
        <f t="shared" si="32"/>
        <v>0</v>
      </c>
      <c r="N277" s="30">
        <f t="shared" si="32"/>
        <v>0</v>
      </c>
      <c r="O277" s="30">
        <f t="shared" si="32"/>
        <v>0</v>
      </c>
      <c r="P277" s="30">
        <f t="shared" si="32"/>
        <v>0</v>
      </c>
      <c r="Q277" s="30">
        <f t="shared" si="32"/>
        <v>0</v>
      </c>
      <c r="R277" s="30">
        <f t="shared" si="32"/>
        <v>0</v>
      </c>
      <c r="S277" s="30">
        <f t="shared" si="32"/>
        <v>0</v>
      </c>
      <c r="T277" s="30">
        <f t="shared" si="32"/>
        <v>0</v>
      </c>
    </row>
    <row r="278" ht="16.5" hidden="1" outlineLevel="2" spans="1:20">
      <c r="A278" s="19" t="s">
        <v>1742</v>
      </c>
      <c r="B278" s="20" t="s">
        <v>1743</v>
      </c>
      <c r="C278" s="21">
        <v>15</v>
      </c>
      <c r="D278" s="21">
        <v>15</v>
      </c>
      <c r="E278" s="21"/>
      <c r="F278" s="21"/>
      <c r="G278" s="21">
        <f t="shared" si="29"/>
        <v>14</v>
      </c>
      <c r="H278" s="21">
        <v>14</v>
      </c>
      <c r="I278" s="21">
        <v>14</v>
      </c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7"/>
    </row>
    <row r="279" ht="16.5" hidden="1" outlineLevel="2" spans="1:20">
      <c r="A279" s="19" t="s">
        <v>1744</v>
      </c>
      <c r="B279" s="20" t="s">
        <v>1745</v>
      </c>
      <c r="C279" s="21">
        <v>12</v>
      </c>
      <c r="D279" s="21"/>
      <c r="E279" s="21">
        <v>12</v>
      </c>
      <c r="F279" s="21"/>
      <c r="G279" s="21">
        <f t="shared" si="29"/>
        <v>10</v>
      </c>
      <c r="H279" s="21">
        <v>10</v>
      </c>
      <c r="I279" s="21"/>
      <c r="J279" s="21"/>
      <c r="K279" s="21">
        <v>10</v>
      </c>
      <c r="L279" s="21"/>
      <c r="M279" s="21"/>
      <c r="N279" s="21"/>
      <c r="O279" s="21"/>
      <c r="P279" s="21"/>
      <c r="Q279" s="21"/>
      <c r="R279" s="21"/>
      <c r="S279" s="21"/>
      <c r="T279" s="27"/>
    </row>
    <row r="280" ht="16.5" hidden="1" outlineLevel="2" spans="1:20">
      <c r="A280" s="19" t="s">
        <v>1746</v>
      </c>
      <c r="B280" s="20" t="s">
        <v>1747</v>
      </c>
      <c r="C280" s="21">
        <v>23</v>
      </c>
      <c r="D280" s="21"/>
      <c r="E280" s="21">
        <v>23</v>
      </c>
      <c r="F280" s="21"/>
      <c r="G280" s="21">
        <f t="shared" si="29"/>
        <v>22</v>
      </c>
      <c r="H280" s="21">
        <v>22</v>
      </c>
      <c r="I280" s="21"/>
      <c r="J280" s="21"/>
      <c r="K280" s="21">
        <v>22</v>
      </c>
      <c r="L280" s="21"/>
      <c r="M280" s="21"/>
      <c r="N280" s="21"/>
      <c r="O280" s="21"/>
      <c r="P280" s="21"/>
      <c r="Q280" s="21"/>
      <c r="R280" s="21"/>
      <c r="S280" s="21"/>
      <c r="T280" s="27"/>
    </row>
    <row r="281" ht="16.5" hidden="1" outlineLevel="2" spans="1:20">
      <c r="A281" s="19" t="s">
        <v>1748</v>
      </c>
      <c r="B281" s="20" t="s">
        <v>1749</v>
      </c>
      <c r="C281" s="21">
        <v>4</v>
      </c>
      <c r="D281" s="21"/>
      <c r="E281" s="21">
        <v>4</v>
      </c>
      <c r="F281" s="21"/>
      <c r="G281" s="21">
        <f t="shared" si="29"/>
        <v>3</v>
      </c>
      <c r="H281" s="21">
        <v>3</v>
      </c>
      <c r="I281" s="21"/>
      <c r="J281" s="21"/>
      <c r="K281" s="21">
        <v>3</v>
      </c>
      <c r="L281" s="21"/>
      <c r="M281" s="21"/>
      <c r="N281" s="21"/>
      <c r="O281" s="21"/>
      <c r="P281" s="21"/>
      <c r="Q281" s="21"/>
      <c r="R281" s="21"/>
      <c r="S281" s="21"/>
      <c r="T281" s="27"/>
    </row>
    <row r="282" s="7" customFormat="1" ht="16.5" outlineLevel="1" collapsed="1" spans="1:20">
      <c r="A282" s="28"/>
      <c r="B282" s="29" t="s">
        <v>3670</v>
      </c>
      <c r="C282" s="30">
        <f>SUM(C283:C287)</f>
        <v>36</v>
      </c>
      <c r="D282" s="30">
        <f t="shared" ref="D282:T282" si="33">SUM(D283:D287)</f>
        <v>0</v>
      </c>
      <c r="E282" s="30">
        <f t="shared" si="33"/>
        <v>36</v>
      </c>
      <c r="F282" s="30">
        <f t="shared" si="33"/>
        <v>0</v>
      </c>
      <c r="G282" s="30">
        <f t="shared" si="33"/>
        <v>34</v>
      </c>
      <c r="H282" s="30">
        <f t="shared" si="33"/>
        <v>32</v>
      </c>
      <c r="I282" s="30">
        <f t="shared" si="33"/>
        <v>0</v>
      </c>
      <c r="J282" s="30">
        <f t="shared" si="33"/>
        <v>0</v>
      </c>
      <c r="K282" s="30">
        <f t="shared" si="33"/>
        <v>32</v>
      </c>
      <c r="L282" s="30">
        <f t="shared" si="33"/>
        <v>0</v>
      </c>
      <c r="M282" s="30">
        <f t="shared" si="33"/>
        <v>0</v>
      </c>
      <c r="N282" s="30">
        <f t="shared" si="33"/>
        <v>0</v>
      </c>
      <c r="O282" s="30">
        <f t="shared" si="33"/>
        <v>0</v>
      </c>
      <c r="P282" s="30">
        <f t="shared" si="33"/>
        <v>0</v>
      </c>
      <c r="Q282" s="30">
        <f t="shared" si="33"/>
        <v>2</v>
      </c>
      <c r="R282" s="30">
        <f t="shared" si="33"/>
        <v>0</v>
      </c>
      <c r="S282" s="30">
        <f t="shared" si="33"/>
        <v>0</v>
      </c>
      <c r="T282" s="30">
        <f t="shared" si="33"/>
        <v>0</v>
      </c>
    </row>
    <row r="283" ht="16.5" hidden="1" outlineLevel="2" spans="1:20">
      <c r="A283" s="19" t="s">
        <v>1751</v>
      </c>
      <c r="B283" s="20" t="s">
        <v>1752</v>
      </c>
      <c r="C283" s="21">
        <v>25</v>
      </c>
      <c r="D283" s="21"/>
      <c r="E283" s="21">
        <v>25</v>
      </c>
      <c r="F283" s="21"/>
      <c r="G283" s="21">
        <f t="shared" si="29"/>
        <v>24</v>
      </c>
      <c r="H283" s="21">
        <v>23</v>
      </c>
      <c r="I283" s="21"/>
      <c r="J283" s="21"/>
      <c r="K283" s="21">
        <v>23</v>
      </c>
      <c r="L283" s="21"/>
      <c r="M283" s="21"/>
      <c r="N283" s="21"/>
      <c r="O283" s="21"/>
      <c r="P283" s="21"/>
      <c r="Q283" s="21">
        <v>1</v>
      </c>
      <c r="R283" s="21"/>
      <c r="S283" s="21"/>
      <c r="T283" s="27"/>
    </row>
    <row r="284" ht="16.5" hidden="1" outlineLevel="2" spans="1:20">
      <c r="A284" s="19" t="s">
        <v>1753</v>
      </c>
      <c r="B284" s="20" t="s">
        <v>1754</v>
      </c>
      <c r="C284" s="21">
        <v>8</v>
      </c>
      <c r="D284" s="21"/>
      <c r="E284" s="21">
        <v>8</v>
      </c>
      <c r="F284" s="21"/>
      <c r="G284" s="21">
        <f t="shared" si="29"/>
        <v>7</v>
      </c>
      <c r="H284" s="21">
        <v>6</v>
      </c>
      <c r="I284" s="21"/>
      <c r="J284" s="21"/>
      <c r="K284" s="21">
        <v>6</v>
      </c>
      <c r="L284" s="21"/>
      <c r="M284" s="21"/>
      <c r="N284" s="21"/>
      <c r="O284" s="21"/>
      <c r="P284" s="21"/>
      <c r="Q284" s="21">
        <v>1</v>
      </c>
      <c r="R284" s="21"/>
      <c r="S284" s="21"/>
      <c r="T284" s="27"/>
    </row>
    <row r="285" ht="16.5" hidden="1" outlineLevel="2" spans="1:20">
      <c r="A285" s="19" t="s">
        <v>1755</v>
      </c>
      <c r="B285" s="20" t="s">
        <v>1756</v>
      </c>
      <c r="C285" s="21">
        <v>1</v>
      </c>
      <c r="D285" s="21"/>
      <c r="E285" s="21">
        <v>1</v>
      </c>
      <c r="F285" s="21"/>
      <c r="G285" s="21">
        <f t="shared" si="29"/>
        <v>1</v>
      </c>
      <c r="H285" s="21">
        <v>1</v>
      </c>
      <c r="I285" s="21"/>
      <c r="J285" s="21"/>
      <c r="K285" s="21">
        <v>1</v>
      </c>
      <c r="L285" s="21"/>
      <c r="M285" s="21"/>
      <c r="N285" s="21"/>
      <c r="O285" s="21"/>
      <c r="P285" s="21"/>
      <c r="Q285" s="21"/>
      <c r="R285" s="21"/>
      <c r="S285" s="21"/>
      <c r="T285" s="27"/>
    </row>
    <row r="286" ht="16.5" hidden="1" outlineLevel="2" spans="1:20">
      <c r="A286" s="19" t="s">
        <v>1757</v>
      </c>
      <c r="B286" s="20" t="s">
        <v>1758</v>
      </c>
      <c r="C286" s="21">
        <v>1</v>
      </c>
      <c r="D286" s="21"/>
      <c r="E286" s="21">
        <v>1</v>
      </c>
      <c r="F286" s="21"/>
      <c r="G286" s="21">
        <f t="shared" si="29"/>
        <v>1</v>
      </c>
      <c r="H286" s="21">
        <v>1</v>
      </c>
      <c r="I286" s="21"/>
      <c r="J286" s="21"/>
      <c r="K286" s="21">
        <v>1</v>
      </c>
      <c r="L286" s="21"/>
      <c r="M286" s="21"/>
      <c r="N286" s="21"/>
      <c r="O286" s="21"/>
      <c r="P286" s="21"/>
      <c r="Q286" s="21"/>
      <c r="R286" s="21"/>
      <c r="S286" s="21"/>
      <c r="T286" s="27"/>
    </row>
    <row r="287" ht="16.5" hidden="1" outlineLevel="2" spans="1:20">
      <c r="A287" s="19" t="s">
        <v>1759</v>
      </c>
      <c r="B287" s="20" t="s">
        <v>1760</v>
      </c>
      <c r="C287" s="21">
        <v>1</v>
      </c>
      <c r="D287" s="21"/>
      <c r="E287" s="21">
        <v>1</v>
      </c>
      <c r="F287" s="21"/>
      <c r="G287" s="21">
        <f t="shared" si="29"/>
        <v>1</v>
      </c>
      <c r="H287" s="21">
        <v>1</v>
      </c>
      <c r="I287" s="21"/>
      <c r="J287" s="21"/>
      <c r="K287" s="21">
        <v>1</v>
      </c>
      <c r="L287" s="21"/>
      <c r="M287" s="21"/>
      <c r="N287" s="21"/>
      <c r="O287" s="21"/>
      <c r="P287" s="21"/>
      <c r="Q287" s="21"/>
      <c r="R287" s="21"/>
      <c r="S287" s="21"/>
      <c r="T287" s="27"/>
    </row>
  </sheetData>
  <sheetProtection password="C70D" sheet="1" objects="1"/>
  <mergeCells count="17">
    <mergeCell ref="A2:T2"/>
    <mergeCell ref="C4:F4"/>
    <mergeCell ref="G4:Q4"/>
    <mergeCell ref="R4:S4"/>
    <mergeCell ref="H5:O5"/>
    <mergeCell ref="A4:A6"/>
    <mergeCell ref="B4:B6"/>
    <mergeCell ref="C5:C6"/>
    <mergeCell ref="D5:D6"/>
    <mergeCell ref="E5:E6"/>
    <mergeCell ref="F5:F6"/>
    <mergeCell ref="G5:G6"/>
    <mergeCell ref="P5:P6"/>
    <mergeCell ref="Q5:Q6"/>
    <mergeCell ref="R5:R6"/>
    <mergeCell ref="S5:S6"/>
    <mergeCell ref="T4:T6"/>
  </mergeCells>
  <printOptions horizontalCentered="1"/>
  <pageMargins left="0.590277777777778" right="0.393055555555556" top="0.984027777777778" bottom="0.590277777777778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28"/>
  <sheetViews>
    <sheetView workbookViewId="0">
      <selection activeCell="C26" sqref="C26"/>
    </sheetView>
  </sheetViews>
  <sheetFormatPr defaultColWidth="9" defaultRowHeight="14.25" outlineLevelCol="6"/>
  <cols>
    <col min="1" max="1" width="27.875" customWidth="1"/>
    <col min="2" max="2" width="9.625" customWidth="1"/>
    <col min="3" max="3" width="10.625" customWidth="1"/>
    <col min="4" max="4" width="9.625" customWidth="1"/>
    <col min="5" max="5" width="12.625" customWidth="1"/>
    <col min="6" max="7" width="7.625" customWidth="1"/>
  </cols>
  <sheetData>
    <row r="1" s="1" customFormat="1" ht="20.1" customHeight="1" spans="1:1">
      <c r="A1" s="1" t="s">
        <v>3</v>
      </c>
    </row>
    <row r="2" s="2" customFormat="1" ht="45" customHeight="1" spans="1:7">
      <c r="A2" s="11" t="s">
        <v>4</v>
      </c>
      <c r="B2" s="11"/>
      <c r="C2" s="11"/>
      <c r="D2" s="11"/>
      <c r="E2" s="11"/>
      <c r="F2" s="11"/>
      <c r="G2" s="11"/>
    </row>
    <row r="3" s="3" customFormat="1" ht="20.1" customHeight="1" spans="7:7">
      <c r="G3" s="24" t="s">
        <v>41</v>
      </c>
    </row>
    <row r="4" ht="39.95" customHeight="1" spans="1:7">
      <c r="A4" s="13" t="s">
        <v>77</v>
      </c>
      <c r="B4" s="14" t="s">
        <v>43</v>
      </c>
      <c r="C4" s="14" t="s">
        <v>44</v>
      </c>
      <c r="D4" s="14" t="s">
        <v>45</v>
      </c>
      <c r="E4" s="14" t="s">
        <v>46</v>
      </c>
      <c r="F4" s="14" t="s">
        <v>47</v>
      </c>
      <c r="G4" s="270" t="s">
        <v>78</v>
      </c>
    </row>
    <row r="5" s="253" customFormat="1" ht="21" customHeight="1" spans="1:7">
      <c r="A5" s="254" t="s">
        <v>79</v>
      </c>
      <c r="B5" s="17">
        <f>SUM(B6:B28)</f>
        <v>864488</v>
      </c>
      <c r="C5" s="17">
        <f>SUM(C6:C28)</f>
        <v>808391</v>
      </c>
      <c r="D5" s="17">
        <f>SUM(D6:D28)</f>
        <v>792600</v>
      </c>
      <c r="E5" s="255">
        <f>ROUND(D5/C5*100,1)</f>
        <v>98</v>
      </c>
      <c r="F5" s="255">
        <f>ROUND((D5/B5-1)*100,1)</f>
        <v>-8.3</v>
      </c>
      <c r="G5" s="254"/>
    </row>
    <row r="6" ht="21" customHeight="1" spans="1:7">
      <c r="A6" s="175" t="s">
        <v>80</v>
      </c>
      <c r="B6" s="21">
        <v>105232</v>
      </c>
      <c r="C6" s="21">
        <v>95018</v>
      </c>
      <c r="D6" s="21">
        <v>93707</v>
      </c>
      <c r="E6" s="258">
        <f t="shared" ref="E6:E28" si="0">ROUND(D6/C6*100,1)</f>
        <v>98.6</v>
      </c>
      <c r="F6" s="258">
        <f t="shared" ref="F6:F28" si="1">ROUND((D6/B6-1)*100,1)</f>
        <v>-11</v>
      </c>
      <c r="G6" s="175"/>
    </row>
    <row r="7" ht="21" customHeight="1" spans="1:7">
      <c r="A7" s="175" t="s">
        <v>81</v>
      </c>
      <c r="B7" s="21"/>
      <c r="C7" s="21">
        <v>12</v>
      </c>
      <c r="D7" s="21"/>
      <c r="E7" s="258">
        <f t="shared" si="0"/>
        <v>0</v>
      </c>
      <c r="F7" s="258"/>
      <c r="G7" s="175"/>
    </row>
    <row r="8" ht="21" customHeight="1" spans="1:7">
      <c r="A8" s="175" t="s">
        <v>82</v>
      </c>
      <c r="B8" s="21">
        <v>34406</v>
      </c>
      <c r="C8" s="21">
        <v>32234</v>
      </c>
      <c r="D8" s="21">
        <v>32551</v>
      </c>
      <c r="E8" s="258">
        <f t="shared" si="0"/>
        <v>101</v>
      </c>
      <c r="F8" s="258">
        <f t="shared" si="1"/>
        <v>-5.4</v>
      </c>
      <c r="G8" s="175"/>
    </row>
    <row r="9" ht="21" customHeight="1" spans="1:7">
      <c r="A9" s="175" t="s">
        <v>83</v>
      </c>
      <c r="B9" s="21">
        <v>147058</v>
      </c>
      <c r="C9" s="21">
        <v>130041</v>
      </c>
      <c r="D9" s="21">
        <v>147200</v>
      </c>
      <c r="E9" s="258">
        <f t="shared" si="0"/>
        <v>113.2</v>
      </c>
      <c r="F9" s="258">
        <f t="shared" si="1"/>
        <v>0.1</v>
      </c>
      <c r="G9" s="175"/>
    </row>
    <row r="10" ht="21" customHeight="1" spans="1:7">
      <c r="A10" s="175" t="s">
        <v>84</v>
      </c>
      <c r="B10" s="21">
        <v>24019</v>
      </c>
      <c r="C10" s="21">
        <v>14047</v>
      </c>
      <c r="D10" s="21">
        <v>23878</v>
      </c>
      <c r="E10" s="258">
        <f t="shared" si="0"/>
        <v>170</v>
      </c>
      <c r="F10" s="258">
        <f t="shared" si="1"/>
        <v>-0.6</v>
      </c>
      <c r="G10" s="175"/>
    </row>
    <row r="11" ht="21" customHeight="1" spans="1:7">
      <c r="A11" s="175" t="s">
        <v>85</v>
      </c>
      <c r="B11" s="21">
        <v>13202</v>
      </c>
      <c r="C11" s="21">
        <v>14663</v>
      </c>
      <c r="D11" s="21">
        <v>11675</v>
      </c>
      <c r="E11" s="258">
        <f t="shared" si="0"/>
        <v>79.6</v>
      </c>
      <c r="F11" s="258">
        <f t="shared" si="1"/>
        <v>-11.6</v>
      </c>
      <c r="G11" s="175"/>
    </row>
    <row r="12" ht="21" customHeight="1" spans="1:7">
      <c r="A12" s="175" t="s">
        <v>86</v>
      </c>
      <c r="B12" s="21">
        <v>94965</v>
      </c>
      <c r="C12" s="21">
        <v>75391</v>
      </c>
      <c r="D12" s="21">
        <v>65348</v>
      </c>
      <c r="E12" s="258">
        <f t="shared" si="0"/>
        <v>86.7</v>
      </c>
      <c r="F12" s="258">
        <f t="shared" si="1"/>
        <v>-31.2</v>
      </c>
      <c r="G12" s="175"/>
    </row>
    <row r="13" ht="21" customHeight="1" spans="1:7">
      <c r="A13" s="175" t="s">
        <v>87</v>
      </c>
      <c r="B13" s="21">
        <v>97348</v>
      </c>
      <c r="C13" s="21">
        <v>92194</v>
      </c>
      <c r="D13" s="21">
        <v>80792</v>
      </c>
      <c r="E13" s="258">
        <f t="shared" si="0"/>
        <v>87.6</v>
      </c>
      <c r="F13" s="258">
        <f t="shared" si="1"/>
        <v>-17</v>
      </c>
      <c r="G13" s="175"/>
    </row>
    <row r="14" ht="21" customHeight="1" spans="1:7">
      <c r="A14" s="175" t="s">
        <v>88</v>
      </c>
      <c r="B14" s="21">
        <v>21950</v>
      </c>
      <c r="C14" s="21">
        <v>18157</v>
      </c>
      <c r="D14" s="21">
        <v>12935</v>
      </c>
      <c r="E14" s="258">
        <f t="shared" si="0"/>
        <v>71.2</v>
      </c>
      <c r="F14" s="258">
        <f t="shared" si="1"/>
        <v>-41.1</v>
      </c>
      <c r="G14" s="175"/>
    </row>
    <row r="15" ht="21" customHeight="1" spans="1:7">
      <c r="A15" s="175" t="s">
        <v>89</v>
      </c>
      <c r="B15" s="21">
        <v>109279</v>
      </c>
      <c r="C15" s="21">
        <v>73103</v>
      </c>
      <c r="D15" s="21">
        <v>63430</v>
      </c>
      <c r="E15" s="258">
        <f t="shared" si="0"/>
        <v>86.8</v>
      </c>
      <c r="F15" s="258">
        <f t="shared" si="1"/>
        <v>-42</v>
      </c>
      <c r="G15" s="175"/>
    </row>
    <row r="16" ht="21" customHeight="1" spans="1:7">
      <c r="A16" s="175" t="s">
        <v>90</v>
      </c>
      <c r="B16" s="21">
        <v>90909</v>
      </c>
      <c r="C16" s="21">
        <v>75723</v>
      </c>
      <c r="D16" s="21">
        <v>92088</v>
      </c>
      <c r="E16" s="258">
        <f t="shared" si="0"/>
        <v>121.6</v>
      </c>
      <c r="F16" s="258">
        <f t="shared" si="1"/>
        <v>1.3</v>
      </c>
      <c r="G16" s="175"/>
    </row>
    <row r="17" ht="21" customHeight="1" spans="1:7">
      <c r="A17" s="175" t="s">
        <v>91</v>
      </c>
      <c r="B17" s="21">
        <v>35841</v>
      </c>
      <c r="C17" s="21">
        <v>22163</v>
      </c>
      <c r="D17" s="21">
        <v>16458</v>
      </c>
      <c r="E17" s="258">
        <f t="shared" si="0"/>
        <v>74.3</v>
      </c>
      <c r="F17" s="258">
        <f t="shared" si="1"/>
        <v>-54.1</v>
      </c>
      <c r="G17" s="175"/>
    </row>
    <row r="18" ht="21" customHeight="1" spans="1:7">
      <c r="A18" s="175" t="s">
        <v>92</v>
      </c>
      <c r="B18" s="21">
        <v>22582</v>
      </c>
      <c r="C18" s="21">
        <v>84093</v>
      </c>
      <c r="D18" s="21">
        <v>93061</v>
      </c>
      <c r="E18" s="258">
        <f t="shared" si="0"/>
        <v>110.7</v>
      </c>
      <c r="F18" s="258">
        <f t="shared" si="1"/>
        <v>312.1</v>
      </c>
      <c r="G18" s="175"/>
    </row>
    <row r="19" ht="21" customHeight="1" spans="1:7">
      <c r="A19" s="175" t="s">
        <v>93</v>
      </c>
      <c r="B19" s="21">
        <v>1532</v>
      </c>
      <c r="C19" s="21">
        <v>2867</v>
      </c>
      <c r="D19" s="21">
        <v>2315</v>
      </c>
      <c r="E19" s="258">
        <f t="shared" si="0"/>
        <v>80.7</v>
      </c>
      <c r="F19" s="258">
        <f t="shared" si="1"/>
        <v>51.1</v>
      </c>
      <c r="G19" s="175"/>
    </row>
    <row r="20" ht="21" customHeight="1" spans="1:7">
      <c r="A20" s="175" t="s">
        <v>94</v>
      </c>
      <c r="B20" s="21">
        <v>323</v>
      </c>
      <c r="C20" s="21">
        <v>235</v>
      </c>
      <c r="D20" s="21">
        <v>270</v>
      </c>
      <c r="E20" s="258">
        <f t="shared" si="0"/>
        <v>114.9</v>
      </c>
      <c r="F20" s="258">
        <f t="shared" si="1"/>
        <v>-16.4</v>
      </c>
      <c r="G20" s="175"/>
    </row>
    <row r="21" ht="21" customHeight="1" spans="1:7">
      <c r="A21" s="175" t="s">
        <v>95</v>
      </c>
      <c r="B21" s="21">
        <v>568</v>
      </c>
      <c r="C21" s="21">
        <v>950</v>
      </c>
      <c r="D21" s="21">
        <v>700</v>
      </c>
      <c r="E21" s="258">
        <f t="shared" si="0"/>
        <v>73.7</v>
      </c>
      <c r="F21" s="258">
        <f t="shared" si="1"/>
        <v>23.2</v>
      </c>
      <c r="G21" s="175"/>
    </row>
    <row r="22" ht="21" customHeight="1" spans="1:7">
      <c r="A22" s="175" t="s">
        <v>96</v>
      </c>
      <c r="B22" s="21">
        <v>14336</v>
      </c>
      <c r="C22" s="21">
        <v>23360</v>
      </c>
      <c r="D22" s="21">
        <v>17883</v>
      </c>
      <c r="E22" s="258">
        <f t="shared" si="0"/>
        <v>76.6</v>
      </c>
      <c r="F22" s="258">
        <f t="shared" si="1"/>
        <v>24.7</v>
      </c>
      <c r="G22" s="175"/>
    </row>
    <row r="23" ht="21" customHeight="1" spans="1:7">
      <c r="A23" s="175" t="s">
        <v>97</v>
      </c>
      <c r="B23" s="21">
        <v>18027</v>
      </c>
      <c r="C23" s="21">
        <v>11855</v>
      </c>
      <c r="D23" s="21">
        <v>11537</v>
      </c>
      <c r="E23" s="258">
        <f t="shared" si="0"/>
        <v>97.3</v>
      </c>
      <c r="F23" s="258">
        <f t="shared" si="1"/>
        <v>-36</v>
      </c>
      <c r="G23" s="175"/>
    </row>
    <row r="24" ht="21" customHeight="1" spans="1:7">
      <c r="A24" s="175" t="s">
        <v>98</v>
      </c>
      <c r="B24" s="21">
        <v>4051</v>
      </c>
      <c r="C24" s="21">
        <v>5305</v>
      </c>
      <c r="D24" s="21">
        <v>2417</v>
      </c>
      <c r="E24" s="258">
        <f t="shared" si="0"/>
        <v>45.6</v>
      </c>
      <c r="F24" s="258">
        <f t="shared" si="1"/>
        <v>-40.3</v>
      </c>
      <c r="G24" s="175"/>
    </row>
    <row r="25" ht="21" customHeight="1" spans="1:7">
      <c r="A25" s="175" t="s">
        <v>99</v>
      </c>
      <c r="B25" s="21">
        <v>6734</v>
      </c>
      <c r="C25" s="21">
        <v>14056</v>
      </c>
      <c r="D25" s="21">
        <v>5902</v>
      </c>
      <c r="E25" s="258">
        <f t="shared" si="0"/>
        <v>42</v>
      </c>
      <c r="F25" s="258">
        <f t="shared" si="1"/>
        <v>-12.4</v>
      </c>
      <c r="G25" s="175"/>
    </row>
    <row r="26" ht="21" customHeight="1" spans="1:7">
      <c r="A26" s="175" t="s">
        <v>100</v>
      </c>
      <c r="B26" s="21">
        <v>6825</v>
      </c>
      <c r="C26" s="21">
        <v>6774</v>
      </c>
      <c r="D26" s="21">
        <v>2347</v>
      </c>
      <c r="E26" s="258">
        <f t="shared" si="0"/>
        <v>34.6</v>
      </c>
      <c r="F26" s="258">
        <f t="shared" si="1"/>
        <v>-65.6</v>
      </c>
      <c r="G26" s="175"/>
    </row>
    <row r="27" ht="21" customHeight="1" spans="1:7">
      <c r="A27" s="175" t="s">
        <v>101</v>
      </c>
      <c r="B27" s="21">
        <v>15205</v>
      </c>
      <c r="C27" s="21">
        <v>16070</v>
      </c>
      <c r="D27" s="21">
        <v>16048</v>
      </c>
      <c r="E27" s="258">
        <f t="shared" si="0"/>
        <v>99.9</v>
      </c>
      <c r="F27" s="258">
        <f t="shared" si="1"/>
        <v>5.5</v>
      </c>
      <c r="G27" s="175"/>
    </row>
    <row r="28" ht="21" customHeight="1" spans="1:7">
      <c r="A28" s="175" t="s">
        <v>102</v>
      </c>
      <c r="B28" s="21">
        <v>96</v>
      </c>
      <c r="C28" s="21">
        <v>80</v>
      </c>
      <c r="D28" s="21">
        <v>58</v>
      </c>
      <c r="E28" s="258">
        <f t="shared" si="0"/>
        <v>72.5</v>
      </c>
      <c r="F28" s="258">
        <f t="shared" si="1"/>
        <v>-39.6</v>
      </c>
      <c r="G28" s="175"/>
    </row>
  </sheetData>
  <sheetProtection password="C70D" sheet="1" objects="1"/>
  <mergeCells count="1">
    <mergeCell ref="A2:G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22"/>
  <sheetViews>
    <sheetView workbookViewId="0">
      <selection activeCell="C26" sqref="C26"/>
    </sheetView>
  </sheetViews>
  <sheetFormatPr defaultColWidth="9" defaultRowHeight="14.25" outlineLevelCol="5"/>
  <cols>
    <col min="1" max="1" width="25.625" customWidth="1"/>
    <col min="2" max="3" width="17.625" customWidth="1"/>
    <col min="4" max="4" width="25.625" customWidth="1"/>
    <col min="5" max="6" width="17.625" customWidth="1"/>
  </cols>
  <sheetData>
    <row r="1" s="1" customFormat="1" ht="20.1" customHeight="1" spans="1:1">
      <c r="A1" s="1" t="s">
        <v>5</v>
      </c>
    </row>
    <row r="2" s="2" customFormat="1" ht="45" customHeight="1" spans="1:6">
      <c r="A2" s="11" t="s">
        <v>6</v>
      </c>
      <c r="B2" s="11"/>
      <c r="C2" s="11"/>
      <c r="D2" s="11"/>
      <c r="E2" s="11"/>
      <c r="F2" s="11"/>
    </row>
    <row r="3" s="3" customFormat="1" ht="20.1" customHeight="1" spans="6:6">
      <c r="F3" s="24" t="s">
        <v>41</v>
      </c>
    </row>
    <row r="4" s="261" customFormat="1" ht="20.1" customHeight="1" spans="1:6">
      <c r="A4" s="13" t="s">
        <v>103</v>
      </c>
      <c r="B4" s="13"/>
      <c r="C4" s="262"/>
      <c r="D4" s="263" t="s">
        <v>104</v>
      </c>
      <c r="E4" s="13"/>
      <c r="F4" s="13"/>
    </row>
    <row r="5" s="4" customFormat="1" ht="20.1" customHeight="1" spans="1:6">
      <c r="A5" s="13" t="s">
        <v>105</v>
      </c>
      <c r="B5" s="13" t="s">
        <v>106</v>
      </c>
      <c r="C5" s="262" t="s">
        <v>107</v>
      </c>
      <c r="D5" s="263" t="s">
        <v>105</v>
      </c>
      <c r="E5" s="13" t="s">
        <v>106</v>
      </c>
      <c r="F5" s="13" t="s">
        <v>107</v>
      </c>
    </row>
    <row r="6" ht="20.1" customHeight="1" spans="1:6">
      <c r="A6" s="40" t="s">
        <v>108</v>
      </c>
      <c r="B6" s="21">
        <v>405468</v>
      </c>
      <c r="C6" s="200">
        <v>406002</v>
      </c>
      <c r="D6" s="264" t="s">
        <v>109</v>
      </c>
      <c r="E6" s="21">
        <v>808391</v>
      </c>
      <c r="F6" s="21">
        <v>792600</v>
      </c>
    </row>
    <row r="7" ht="20.1" customHeight="1" spans="1:6">
      <c r="A7" s="265" t="s">
        <v>110</v>
      </c>
      <c r="B7" s="205">
        <f>B8+B12+B13+B16+B20</f>
        <v>523942</v>
      </c>
      <c r="C7" s="204">
        <f>C8+C12+C13+C16+C20</f>
        <v>582473</v>
      </c>
      <c r="D7" s="266" t="s">
        <v>111</v>
      </c>
      <c r="E7" s="205">
        <f>E8+E12+E13+E14+E15</f>
        <v>121019</v>
      </c>
      <c r="F7" s="205">
        <f>F8+F12+F13+F14+F15</f>
        <v>195875</v>
      </c>
    </row>
    <row r="8" ht="20.1" customHeight="1" spans="1:6">
      <c r="A8" s="259" t="s">
        <v>112</v>
      </c>
      <c r="B8" s="21">
        <f>SUM(B9:B11)</f>
        <v>240056</v>
      </c>
      <c r="C8" s="200">
        <f>SUM(C9:C11)</f>
        <v>255130</v>
      </c>
      <c r="D8" s="267" t="s">
        <v>113</v>
      </c>
      <c r="E8" s="21">
        <f>SUM(E9:E11)</f>
        <v>75740</v>
      </c>
      <c r="F8" s="21">
        <f>SUM(F9:F11)</f>
        <v>74477</v>
      </c>
    </row>
    <row r="9" ht="20.1" customHeight="1" spans="1:6">
      <c r="A9" s="45" t="s">
        <v>114</v>
      </c>
      <c r="B9" s="21">
        <v>2685</v>
      </c>
      <c r="C9" s="200">
        <v>2685</v>
      </c>
      <c r="D9" s="268" t="s">
        <v>115</v>
      </c>
      <c r="E9" s="21">
        <v>1789</v>
      </c>
      <c r="F9" s="21">
        <v>1789</v>
      </c>
    </row>
    <row r="10" ht="20.1" customHeight="1" spans="1:6">
      <c r="A10" s="45" t="s">
        <v>116</v>
      </c>
      <c r="B10" s="21">
        <v>224112</v>
      </c>
      <c r="C10" s="200">
        <v>237678</v>
      </c>
      <c r="D10" s="268" t="s">
        <v>117</v>
      </c>
      <c r="E10" s="21">
        <f>66527-1789</f>
        <v>64738</v>
      </c>
      <c r="F10" s="21">
        <v>63475</v>
      </c>
    </row>
    <row r="11" ht="20.1" customHeight="1" spans="1:6">
      <c r="A11" s="45" t="s">
        <v>118</v>
      </c>
      <c r="B11" s="21">
        <v>13259</v>
      </c>
      <c r="C11" s="200">
        <v>14767</v>
      </c>
      <c r="D11" s="268" t="s">
        <v>119</v>
      </c>
      <c r="E11" s="21">
        <v>9213</v>
      </c>
      <c r="F11" s="21">
        <v>9213</v>
      </c>
    </row>
    <row r="12" ht="20.1" customHeight="1" spans="1:6">
      <c r="A12" s="259" t="s">
        <v>120</v>
      </c>
      <c r="B12" s="21">
        <v>62073</v>
      </c>
      <c r="C12" s="200">
        <v>62073</v>
      </c>
      <c r="D12" s="267" t="s">
        <v>121</v>
      </c>
      <c r="E12" s="21">
        <v>45279</v>
      </c>
      <c r="F12" s="21">
        <v>45294</v>
      </c>
    </row>
    <row r="13" ht="20.1" customHeight="1" spans="1:6">
      <c r="A13" s="259" t="s">
        <v>122</v>
      </c>
      <c r="B13" s="21">
        <v>24368</v>
      </c>
      <c r="C13" s="200">
        <v>24368</v>
      </c>
      <c r="D13" s="267" t="s">
        <v>123</v>
      </c>
      <c r="E13" s="21"/>
      <c r="F13" s="21">
        <v>5000</v>
      </c>
    </row>
    <row r="14" ht="20.1" customHeight="1" spans="1:6">
      <c r="A14" s="45" t="s">
        <v>124</v>
      </c>
      <c r="B14" s="21">
        <v>24368</v>
      </c>
      <c r="C14" s="200">
        <v>24368</v>
      </c>
      <c r="D14" s="267" t="s">
        <v>125</v>
      </c>
      <c r="E14" s="21"/>
      <c r="F14" s="21"/>
    </row>
    <row r="15" ht="20.1" customHeight="1" spans="1:6">
      <c r="A15" s="45" t="s">
        <v>126</v>
      </c>
      <c r="B15" s="21"/>
      <c r="C15" s="200"/>
      <c r="D15" s="267" t="s">
        <v>127</v>
      </c>
      <c r="E15" s="21">
        <v>0</v>
      </c>
      <c r="F15" s="21">
        <v>71104</v>
      </c>
    </row>
    <row r="16" ht="20.1" customHeight="1" spans="1:6">
      <c r="A16" s="259" t="s">
        <v>128</v>
      </c>
      <c r="B16" s="21">
        <f>SUM(B17:B19)</f>
        <v>162445</v>
      </c>
      <c r="C16" s="200">
        <f>SUM(C17:C19)</f>
        <v>205902</v>
      </c>
      <c r="D16" s="267" t="s">
        <v>129</v>
      </c>
      <c r="E16" s="21"/>
      <c r="F16" s="21">
        <v>71104</v>
      </c>
    </row>
    <row r="17" ht="20.1" customHeight="1" spans="1:6">
      <c r="A17" s="45" t="s">
        <v>130</v>
      </c>
      <c r="B17" s="21">
        <v>138406</v>
      </c>
      <c r="C17" s="200">
        <v>181863</v>
      </c>
      <c r="D17" s="267" t="s">
        <v>131</v>
      </c>
      <c r="E17" s="21"/>
      <c r="F17" s="21"/>
    </row>
    <row r="18" ht="20.1" customHeight="1" spans="1:6">
      <c r="A18" s="45" t="s">
        <v>132</v>
      </c>
      <c r="B18" s="21"/>
      <c r="C18" s="200"/>
      <c r="D18" s="267"/>
      <c r="E18" s="21"/>
      <c r="F18" s="21"/>
    </row>
    <row r="19" ht="20.1" customHeight="1" spans="1:6">
      <c r="A19" s="45" t="s">
        <v>133</v>
      </c>
      <c r="B19" s="21">
        <v>24039</v>
      </c>
      <c r="C19" s="200">
        <v>24039</v>
      </c>
      <c r="D19" s="267"/>
      <c r="E19" s="21"/>
      <c r="F19" s="21"/>
    </row>
    <row r="20" ht="20.1" customHeight="1" spans="1:6">
      <c r="A20" s="259" t="s">
        <v>134</v>
      </c>
      <c r="B20" s="21">
        <v>35000</v>
      </c>
      <c r="C20" s="200">
        <v>35000</v>
      </c>
      <c r="D20" s="267"/>
      <c r="E20" s="21"/>
      <c r="F20" s="21"/>
    </row>
    <row r="21" ht="20.1" customHeight="1" spans="1:6">
      <c r="A21" s="259"/>
      <c r="B21" s="21"/>
      <c r="C21" s="200"/>
      <c r="D21" s="267"/>
      <c r="E21" s="21"/>
      <c r="F21" s="21"/>
    </row>
    <row r="22" s="6" customFormat="1" ht="20.1" customHeight="1" spans="1:6">
      <c r="A22" s="15" t="s">
        <v>135</v>
      </c>
      <c r="B22" s="22">
        <f>B6+B7</f>
        <v>929410</v>
      </c>
      <c r="C22" s="211">
        <f>C6+C7</f>
        <v>988475</v>
      </c>
      <c r="D22" s="269" t="s">
        <v>136</v>
      </c>
      <c r="E22" s="22">
        <f>E6+E7</f>
        <v>929410</v>
      </c>
      <c r="F22" s="22">
        <f>F6+F7</f>
        <v>988475</v>
      </c>
    </row>
  </sheetData>
  <sheetProtection password="C70D" sheet="1" objects="1"/>
  <mergeCells count="3">
    <mergeCell ref="A2:F2"/>
    <mergeCell ref="A4:C4"/>
    <mergeCell ref="D4:F4"/>
  </mergeCells>
  <printOptions horizontalCentered="1"/>
  <pageMargins left="0.786805555555556" right="0.786805555555556" top="0.984027777777778" bottom="0.786805555555556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34"/>
  <sheetViews>
    <sheetView workbookViewId="0">
      <selection activeCell="C26" sqref="C26"/>
    </sheetView>
  </sheetViews>
  <sheetFormatPr defaultColWidth="9" defaultRowHeight="14.25" outlineLevelCol="3"/>
  <cols>
    <col min="1" max="1" width="27.625" customWidth="1"/>
    <col min="2" max="3" width="17.625" customWidth="1"/>
    <col min="4" max="4" width="15.625" customWidth="1"/>
  </cols>
  <sheetData>
    <row r="1" s="1" customFormat="1" ht="20.1" customHeight="1" spans="1:1">
      <c r="A1" s="1" t="s">
        <v>7</v>
      </c>
    </row>
    <row r="2" s="2" customFormat="1" ht="45" customHeight="1" spans="1:4">
      <c r="A2" s="11" t="s">
        <v>8</v>
      </c>
      <c r="B2" s="11"/>
      <c r="C2" s="11"/>
      <c r="D2" s="11"/>
    </row>
    <row r="3" s="3" customFormat="1" ht="20.1" customHeight="1" spans="4:4">
      <c r="D3" s="24" t="s">
        <v>41</v>
      </c>
    </row>
    <row r="4" s="4" customFormat="1" ht="24.95" customHeight="1" spans="1:4">
      <c r="A4" s="13" t="s">
        <v>42</v>
      </c>
      <c r="B4" s="13" t="s">
        <v>107</v>
      </c>
      <c r="C4" s="13" t="s">
        <v>137</v>
      </c>
      <c r="D4" s="13" t="s">
        <v>47</v>
      </c>
    </row>
    <row r="5" s="191" customFormat="1" ht="21" customHeight="1" spans="1:4">
      <c r="A5" s="15" t="s">
        <v>48</v>
      </c>
      <c r="B5" s="22">
        <v>406002</v>
      </c>
      <c r="C5" s="22">
        <f>C6+C20</f>
        <v>442600</v>
      </c>
      <c r="D5" s="257">
        <f t="shared" ref="D5:D24" si="0">ROUND((C5/B5-1)*100,1)</f>
        <v>9</v>
      </c>
    </row>
    <row r="6" s="192" customFormat="1" ht="21" customHeight="1" spans="1:4">
      <c r="A6" s="40" t="s">
        <v>49</v>
      </c>
      <c r="B6" s="21">
        <v>303707</v>
      </c>
      <c r="C6" s="21">
        <f>SUM(C7:C19)</f>
        <v>336200</v>
      </c>
      <c r="D6" s="258">
        <f t="shared" si="0"/>
        <v>10.7</v>
      </c>
    </row>
    <row r="7" s="192" customFormat="1" ht="21" customHeight="1" spans="1:4">
      <c r="A7" s="259" t="s">
        <v>50</v>
      </c>
      <c r="B7" s="21">
        <v>127996</v>
      </c>
      <c r="C7" s="21">
        <v>140800</v>
      </c>
      <c r="D7" s="258">
        <f t="shared" si="0"/>
        <v>10</v>
      </c>
    </row>
    <row r="8" s="192" customFormat="1" ht="21" customHeight="1" spans="1:4">
      <c r="A8" s="259" t="s">
        <v>51</v>
      </c>
      <c r="B8" s="21">
        <v>63689</v>
      </c>
      <c r="C8" s="21">
        <v>70100</v>
      </c>
      <c r="D8" s="258">
        <f t="shared" si="0"/>
        <v>10.1</v>
      </c>
    </row>
    <row r="9" s="192" customFormat="1" ht="21" customHeight="1" spans="1:4">
      <c r="A9" s="259" t="s">
        <v>52</v>
      </c>
      <c r="B9" s="21">
        <v>6825</v>
      </c>
      <c r="C9" s="21">
        <v>7500</v>
      </c>
      <c r="D9" s="258">
        <f t="shared" si="0"/>
        <v>9.9</v>
      </c>
    </row>
    <row r="10" s="192" customFormat="1" ht="21" customHeight="1" spans="1:4">
      <c r="A10" s="259" t="s">
        <v>53</v>
      </c>
      <c r="B10" s="21">
        <v>18477</v>
      </c>
      <c r="C10" s="21">
        <v>20300</v>
      </c>
      <c r="D10" s="258">
        <f t="shared" si="0"/>
        <v>9.9</v>
      </c>
    </row>
    <row r="11" s="192" customFormat="1" ht="21" customHeight="1" spans="1:4">
      <c r="A11" s="259" t="s">
        <v>54</v>
      </c>
      <c r="B11" s="21">
        <v>21331</v>
      </c>
      <c r="C11" s="21">
        <v>23500</v>
      </c>
      <c r="D11" s="258">
        <f t="shared" si="0"/>
        <v>10.2</v>
      </c>
    </row>
    <row r="12" s="192" customFormat="1" ht="21" customHeight="1" spans="1:4">
      <c r="A12" s="259" t="s">
        <v>55</v>
      </c>
      <c r="B12" s="21">
        <v>6429</v>
      </c>
      <c r="C12" s="21">
        <v>7100</v>
      </c>
      <c r="D12" s="258">
        <f t="shared" si="0"/>
        <v>10.4</v>
      </c>
    </row>
    <row r="13" s="192" customFormat="1" ht="21" customHeight="1" spans="1:4">
      <c r="A13" s="259" t="s">
        <v>56</v>
      </c>
      <c r="B13" s="21">
        <v>3812</v>
      </c>
      <c r="C13" s="21">
        <v>4200</v>
      </c>
      <c r="D13" s="258">
        <f t="shared" si="0"/>
        <v>10.2</v>
      </c>
    </row>
    <row r="14" s="192" customFormat="1" ht="21" customHeight="1" spans="1:4">
      <c r="A14" s="259" t="s">
        <v>57</v>
      </c>
      <c r="B14" s="21">
        <v>8661</v>
      </c>
      <c r="C14" s="21">
        <v>9500</v>
      </c>
      <c r="D14" s="258">
        <f t="shared" si="0"/>
        <v>9.7</v>
      </c>
    </row>
    <row r="15" s="192" customFormat="1" ht="21" customHeight="1" spans="1:4">
      <c r="A15" s="259" t="s">
        <v>58</v>
      </c>
      <c r="B15" s="21">
        <v>7796</v>
      </c>
      <c r="C15" s="21">
        <v>8600</v>
      </c>
      <c r="D15" s="258">
        <f t="shared" si="0"/>
        <v>10.3</v>
      </c>
    </row>
    <row r="16" s="192" customFormat="1" ht="21" customHeight="1" spans="1:4">
      <c r="A16" s="259" t="s">
        <v>59</v>
      </c>
      <c r="B16" s="21">
        <v>2525</v>
      </c>
      <c r="C16" s="21">
        <v>2800</v>
      </c>
      <c r="D16" s="258">
        <f t="shared" si="0"/>
        <v>10.9</v>
      </c>
    </row>
    <row r="17" s="192" customFormat="1" ht="21" customHeight="1" spans="1:4">
      <c r="A17" s="259" t="s">
        <v>60</v>
      </c>
      <c r="B17" s="21">
        <v>8230</v>
      </c>
      <c r="C17" s="21">
        <v>11100</v>
      </c>
      <c r="D17" s="258">
        <f t="shared" si="0"/>
        <v>34.9</v>
      </c>
    </row>
    <row r="18" s="192" customFormat="1" ht="21" customHeight="1" spans="1:4">
      <c r="A18" s="259" t="s">
        <v>61</v>
      </c>
      <c r="B18" s="21">
        <v>26841</v>
      </c>
      <c r="C18" s="21">
        <v>29500</v>
      </c>
      <c r="D18" s="258">
        <f t="shared" si="0"/>
        <v>9.9</v>
      </c>
    </row>
    <row r="19" s="192" customFormat="1" ht="21" customHeight="1" spans="1:4">
      <c r="A19" s="259" t="s">
        <v>62</v>
      </c>
      <c r="B19" s="21">
        <v>1095</v>
      </c>
      <c r="C19" s="21">
        <v>1200</v>
      </c>
      <c r="D19" s="258">
        <f t="shared" si="0"/>
        <v>9.6</v>
      </c>
    </row>
    <row r="20" s="192" customFormat="1" ht="21" customHeight="1" spans="1:4">
      <c r="A20" s="40" t="s">
        <v>63</v>
      </c>
      <c r="B20" s="21">
        <v>102295</v>
      </c>
      <c r="C20" s="21">
        <v>106400</v>
      </c>
      <c r="D20" s="258">
        <f t="shared" si="0"/>
        <v>4</v>
      </c>
    </row>
    <row r="21" s="192" customFormat="1" ht="21" customHeight="1" spans="1:4">
      <c r="A21" s="259" t="s">
        <v>64</v>
      </c>
      <c r="B21" s="21">
        <v>15557</v>
      </c>
      <c r="C21" s="21">
        <v>26400</v>
      </c>
      <c r="D21" s="258">
        <f t="shared" si="0"/>
        <v>69.7</v>
      </c>
    </row>
    <row r="22" s="192" customFormat="1" ht="21" customHeight="1" spans="1:4">
      <c r="A22" s="260" t="s">
        <v>65</v>
      </c>
      <c r="B22" s="21">
        <v>10152</v>
      </c>
      <c r="C22" s="21">
        <v>11200</v>
      </c>
      <c r="D22" s="258">
        <f t="shared" si="0"/>
        <v>10.3</v>
      </c>
    </row>
    <row r="23" s="192" customFormat="1" ht="21" customHeight="1" spans="1:4">
      <c r="A23" s="260" t="s">
        <v>66</v>
      </c>
      <c r="B23" s="21">
        <v>4512</v>
      </c>
      <c r="C23" s="21">
        <v>4800</v>
      </c>
      <c r="D23" s="258">
        <f t="shared" si="0"/>
        <v>6.4</v>
      </c>
    </row>
    <row r="24" s="192" customFormat="1" ht="21" customHeight="1" spans="1:4">
      <c r="A24" s="260" t="s">
        <v>67</v>
      </c>
      <c r="B24" s="21">
        <v>742</v>
      </c>
      <c r="C24" s="21">
        <v>800</v>
      </c>
      <c r="D24" s="258">
        <f t="shared" si="0"/>
        <v>7.8</v>
      </c>
    </row>
    <row r="25" s="192" customFormat="1" ht="21" customHeight="1" spans="1:4">
      <c r="A25" s="260" t="s">
        <v>68</v>
      </c>
      <c r="B25" s="21">
        <v>0</v>
      </c>
      <c r="C25" s="21">
        <v>3600</v>
      </c>
      <c r="D25" s="258"/>
    </row>
    <row r="26" s="192" customFormat="1" ht="21" customHeight="1" spans="1:4">
      <c r="A26" s="260" t="s">
        <v>69</v>
      </c>
      <c r="B26" s="21">
        <v>0</v>
      </c>
      <c r="C26" s="21">
        <v>6000</v>
      </c>
      <c r="D26" s="258"/>
    </row>
    <row r="27" s="192" customFormat="1" ht="21" customHeight="1" spans="1:4">
      <c r="A27" s="260" t="s">
        <v>70</v>
      </c>
      <c r="B27" s="21">
        <v>151</v>
      </c>
      <c r="C27" s="21"/>
      <c r="D27" s="258">
        <f>ROUND((C27/B27-1)*100,1)</f>
        <v>-100</v>
      </c>
    </row>
    <row r="28" s="192" customFormat="1" ht="21" customHeight="1" spans="1:4">
      <c r="A28" s="259" t="s">
        <v>71</v>
      </c>
      <c r="B28" s="21">
        <v>13353</v>
      </c>
      <c r="C28" s="21">
        <v>13500</v>
      </c>
      <c r="D28" s="258">
        <f>ROUND((C28/B28-1)*100,1)</f>
        <v>1.1</v>
      </c>
    </row>
    <row r="29" s="192" customFormat="1" ht="21" customHeight="1" spans="1:4">
      <c r="A29" s="259" t="s">
        <v>72</v>
      </c>
      <c r="B29" s="21">
        <v>16936</v>
      </c>
      <c r="C29" s="21">
        <v>15000</v>
      </c>
      <c r="D29" s="258">
        <f>ROUND((C29/B29-1)*100,1)</f>
        <v>-11.4</v>
      </c>
    </row>
    <row r="30" s="192" customFormat="1" ht="21" customHeight="1" spans="1:4">
      <c r="A30" s="259" t="s">
        <v>73</v>
      </c>
      <c r="B30" s="21">
        <v>3396</v>
      </c>
      <c r="C30" s="21"/>
      <c r="D30" s="258">
        <f>ROUND((C30/B30-1)*100,1)</f>
        <v>-100</v>
      </c>
    </row>
    <row r="31" s="192" customFormat="1" ht="21" customHeight="1" spans="1:4">
      <c r="A31" s="259" t="s">
        <v>74</v>
      </c>
      <c r="B31" s="21">
        <v>51015</v>
      </c>
      <c r="C31" s="21">
        <v>50000</v>
      </c>
      <c r="D31" s="258">
        <f>ROUND((C31/B31-1)*100,1)</f>
        <v>-2</v>
      </c>
    </row>
    <row r="32" s="192" customFormat="1" ht="21" customHeight="1" spans="1:4">
      <c r="A32" s="259" t="s">
        <v>75</v>
      </c>
      <c r="B32" s="21">
        <v>0</v>
      </c>
      <c r="C32" s="21"/>
      <c r="D32" s="258"/>
    </row>
    <row r="33" s="192" customFormat="1" ht="21" customHeight="1" spans="1:4">
      <c r="A33" s="259" t="s">
        <v>76</v>
      </c>
      <c r="B33" s="21">
        <v>2038</v>
      </c>
      <c r="C33" s="21">
        <v>1500</v>
      </c>
      <c r="D33" s="258">
        <f>ROUND((C33/B33-1)*100,1)</f>
        <v>-26.4</v>
      </c>
    </row>
    <row r="34" ht="39.95" customHeight="1" spans="1:4">
      <c r="A34" s="47" t="s">
        <v>138</v>
      </c>
      <c r="B34" s="47"/>
      <c r="C34" s="47"/>
      <c r="D34" s="47"/>
    </row>
  </sheetData>
  <sheetProtection password="C70D" sheet="1" objects="1"/>
  <mergeCells count="2">
    <mergeCell ref="A2:D2"/>
    <mergeCell ref="A34:D3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29"/>
  <sheetViews>
    <sheetView workbookViewId="0">
      <selection activeCell="A2" sqref="A2:E2"/>
    </sheetView>
  </sheetViews>
  <sheetFormatPr defaultColWidth="9" defaultRowHeight="14.25" outlineLevelCol="4"/>
  <cols>
    <col min="1" max="1" width="27.875" customWidth="1"/>
    <col min="2" max="3" width="17.625" customWidth="1"/>
    <col min="4" max="4" width="13.625" hidden="1" customWidth="1"/>
    <col min="5" max="5" width="15.625" customWidth="1"/>
  </cols>
  <sheetData>
    <row r="1" s="1" customFormat="1" ht="20.1" customHeight="1" spans="1:1">
      <c r="A1" s="1" t="s">
        <v>9</v>
      </c>
    </row>
    <row r="2" s="2" customFormat="1" ht="45" customHeight="1" spans="1:5">
      <c r="A2" s="11" t="s">
        <v>10</v>
      </c>
      <c r="B2" s="11"/>
      <c r="C2" s="11"/>
      <c r="D2" s="11"/>
      <c r="E2" s="11"/>
    </row>
    <row r="3" s="3" customFormat="1" ht="20.1" customHeight="1" spans="5:5">
      <c r="E3" s="3" t="s">
        <v>41</v>
      </c>
    </row>
    <row r="4" ht="39.95" customHeight="1" spans="1:5">
      <c r="A4" s="13" t="s">
        <v>77</v>
      </c>
      <c r="B4" s="14" t="s">
        <v>107</v>
      </c>
      <c r="C4" s="14" t="s">
        <v>137</v>
      </c>
      <c r="D4" s="14" t="s">
        <v>47</v>
      </c>
      <c r="E4" s="14" t="s">
        <v>139</v>
      </c>
    </row>
    <row r="5" s="253" customFormat="1" ht="23.1" customHeight="1" spans="1:5">
      <c r="A5" s="254" t="s">
        <v>79</v>
      </c>
      <c r="B5" s="17">
        <v>792600</v>
      </c>
      <c r="C5" s="17">
        <f>SUM(C6:C29)</f>
        <v>762617.335095</v>
      </c>
      <c r="D5" s="255">
        <f>ROUND((C5/B5-1)*100,1)</f>
        <v>-3.8</v>
      </c>
      <c r="E5" s="255">
        <f>ROUND(C5/$C$5*100,1)</f>
        <v>100</v>
      </c>
    </row>
    <row r="6" ht="23.1" customHeight="1" spans="1:5">
      <c r="A6" s="175" t="s">
        <v>80</v>
      </c>
      <c r="B6" s="21">
        <v>93707</v>
      </c>
      <c r="C6" s="21">
        <v>98989.911303</v>
      </c>
      <c r="D6" s="256">
        <f>ROUND((C6/B6-1)*100,1)</f>
        <v>5.6</v>
      </c>
      <c r="E6" s="256">
        <f t="shared" ref="E6:E29" si="0">ROUND(C6/$C$5*100,1)</f>
        <v>13</v>
      </c>
    </row>
    <row r="7" ht="23.1" customHeight="1" spans="1:5">
      <c r="A7" s="175" t="s">
        <v>81</v>
      </c>
      <c r="B7" s="21"/>
      <c r="C7" s="21"/>
      <c r="D7" s="256"/>
      <c r="E7" s="256">
        <f t="shared" si="0"/>
        <v>0</v>
      </c>
    </row>
    <row r="8" ht="23.1" customHeight="1" spans="1:5">
      <c r="A8" s="175" t="s">
        <v>82</v>
      </c>
      <c r="B8" s="21">
        <v>32551</v>
      </c>
      <c r="C8" s="21">
        <v>32579.388873</v>
      </c>
      <c r="D8" s="256">
        <f t="shared" ref="D8:D25" si="1">ROUND((C8/B8-1)*100,1)</f>
        <v>0.1</v>
      </c>
      <c r="E8" s="256">
        <f t="shared" si="0"/>
        <v>4.3</v>
      </c>
    </row>
    <row r="9" ht="23.1" customHeight="1" spans="1:5">
      <c r="A9" s="175" t="s">
        <v>83</v>
      </c>
      <c r="B9" s="21">
        <v>147200</v>
      </c>
      <c r="C9" s="21">
        <f>144772.923232+6</f>
        <v>144778.923232</v>
      </c>
      <c r="D9" s="256">
        <f t="shared" si="1"/>
        <v>-1.6</v>
      </c>
      <c r="E9" s="256">
        <f t="shared" si="0"/>
        <v>19</v>
      </c>
    </row>
    <row r="10" ht="23.1" customHeight="1" spans="1:5">
      <c r="A10" s="175" t="s">
        <v>84</v>
      </c>
      <c r="B10" s="21">
        <v>23878</v>
      </c>
      <c r="C10" s="21">
        <f>14719.185435+9200</f>
        <v>23919.185435</v>
      </c>
      <c r="D10" s="256">
        <f t="shared" si="1"/>
        <v>0.2</v>
      </c>
      <c r="E10" s="256">
        <f t="shared" si="0"/>
        <v>3.1</v>
      </c>
    </row>
    <row r="11" ht="23.1" customHeight="1" spans="1:5">
      <c r="A11" s="175" t="s">
        <v>85</v>
      </c>
      <c r="B11" s="21">
        <v>11675</v>
      </c>
      <c r="C11" s="21">
        <v>9580.409805</v>
      </c>
      <c r="D11" s="256">
        <f t="shared" si="1"/>
        <v>-17.9</v>
      </c>
      <c r="E11" s="256">
        <f t="shared" si="0"/>
        <v>1.3</v>
      </c>
    </row>
    <row r="12" ht="23.1" customHeight="1" spans="1:5">
      <c r="A12" s="175" t="s">
        <v>86</v>
      </c>
      <c r="B12" s="21">
        <v>65348</v>
      </c>
      <c r="C12" s="21">
        <v>63002.273683</v>
      </c>
      <c r="D12" s="256">
        <f t="shared" si="1"/>
        <v>-3.6</v>
      </c>
      <c r="E12" s="256">
        <f t="shared" si="0"/>
        <v>8.3</v>
      </c>
    </row>
    <row r="13" ht="23.1" customHeight="1" spans="1:5">
      <c r="A13" s="175" t="s">
        <v>87</v>
      </c>
      <c r="B13" s="21">
        <v>80792</v>
      </c>
      <c r="C13" s="21">
        <v>46389.801355</v>
      </c>
      <c r="D13" s="256">
        <f t="shared" si="1"/>
        <v>-42.6</v>
      </c>
      <c r="E13" s="256">
        <f t="shared" si="0"/>
        <v>6.1</v>
      </c>
    </row>
    <row r="14" ht="23.1" customHeight="1" spans="1:5">
      <c r="A14" s="175" t="s">
        <v>88</v>
      </c>
      <c r="B14" s="21">
        <v>12935</v>
      </c>
      <c r="C14" s="21">
        <v>15608.442062</v>
      </c>
      <c r="D14" s="256">
        <f t="shared" si="1"/>
        <v>20.7</v>
      </c>
      <c r="E14" s="256">
        <f t="shared" si="0"/>
        <v>2</v>
      </c>
    </row>
    <row r="15" ht="23.1" customHeight="1" spans="1:5">
      <c r="A15" s="175" t="s">
        <v>89</v>
      </c>
      <c r="B15" s="21">
        <v>63430</v>
      </c>
      <c r="C15" s="21">
        <v>77652.336694</v>
      </c>
      <c r="D15" s="256">
        <f t="shared" si="1"/>
        <v>22.4</v>
      </c>
      <c r="E15" s="256">
        <f t="shared" si="0"/>
        <v>10.2</v>
      </c>
    </row>
    <row r="16" ht="23.1" customHeight="1" spans="1:5">
      <c r="A16" s="175" t="s">
        <v>90</v>
      </c>
      <c r="B16" s="21">
        <v>92088</v>
      </c>
      <c r="C16" s="21">
        <v>82197.020438</v>
      </c>
      <c r="D16" s="256">
        <f t="shared" si="1"/>
        <v>-10.7</v>
      </c>
      <c r="E16" s="256">
        <f t="shared" si="0"/>
        <v>10.8</v>
      </c>
    </row>
    <row r="17" ht="23.1" customHeight="1" spans="1:5">
      <c r="A17" s="175" t="s">
        <v>91</v>
      </c>
      <c r="B17" s="21">
        <v>16458</v>
      </c>
      <c r="C17" s="21">
        <v>19057.903185</v>
      </c>
      <c r="D17" s="256">
        <f t="shared" si="1"/>
        <v>15.8</v>
      </c>
      <c r="E17" s="256">
        <f t="shared" si="0"/>
        <v>2.5</v>
      </c>
    </row>
    <row r="18" ht="23.1" customHeight="1" spans="1:5">
      <c r="A18" s="175" t="s">
        <v>92</v>
      </c>
      <c r="B18" s="21">
        <v>93061</v>
      </c>
      <c r="C18" s="21">
        <f>34616.159768+50000-9200</f>
        <v>75416.159768</v>
      </c>
      <c r="D18" s="256">
        <f t="shared" si="1"/>
        <v>-19</v>
      </c>
      <c r="E18" s="256">
        <f t="shared" si="0"/>
        <v>9.9</v>
      </c>
    </row>
    <row r="19" ht="23.1" customHeight="1" spans="1:5">
      <c r="A19" s="175" t="s">
        <v>93</v>
      </c>
      <c r="B19" s="21">
        <v>2315</v>
      </c>
      <c r="C19" s="21">
        <v>1822.000905</v>
      </c>
      <c r="D19" s="256">
        <f t="shared" si="1"/>
        <v>-21.3</v>
      </c>
      <c r="E19" s="256">
        <f t="shared" si="0"/>
        <v>0.2</v>
      </c>
    </row>
    <row r="20" ht="23.1" customHeight="1" spans="1:5">
      <c r="A20" s="175" t="s">
        <v>94</v>
      </c>
      <c r="B20" s="21">
        <v>270</v>
      </c>
      <c r="C20" s="21">
        <v>215</v>
      </c>
      <c r="D20" s="256">
        <f t="shared" si="1"/>
        <v>-20.4</v>
      </c>
      <c r="E20" s="256">
        <f t="shared" si="0"/>
        <v>0</v>
      </c>
    </row>
    <row r="21" ht="23.1" customHeight="1" spans="1:5">
      <c r="A21" s="175" t="s">
        <v>95</v>
      </c>
      <c r="B21" s="21">
        <v>700</v>
      </c>
      <c r="C21" s="21">
        <f>756-6</f>
        <v>750</v>
      </c>
      <c r="D21" s="256">
        <f t="shared" si="1"/>
        <v>7.1</v>
      </c>
      <c r="E21" s="256">
        <f t="shared" si="0"/>
        <v>0.1</v>
      </c>
    </row>
    <row r="22" ht="23.1" customHeight="1" spans="1:5">
      <c r="A22" s="175" t="s">
        <v>96</v>
      </c>
      <c r="B22" s="21">
        <v>17883</v>
      </c>
      <c r="C22" s="21">
        <v>15651.668049</v>
      </c>
      <c r="D22" s="256">
        <f t="shared" si="1"/>
        <v>-12.5</v>
      </c>
      <c r="E22" s="256">
        <f t="shared" si="0"/>
        <v>2.1</v>
      </c>
    </row>
    <row r="23" ht="23.1" customHeight="1" spans="1:5">
      <c r="A23" s="175" t="s">
        <v>97</v>
      </c>
      <c r="B23" s="21">
        <v>11537</v>
      </c>
      <c r="C23" s="21">
        <v>3248</v>
      </c>
      <c r="D23" s="256">
        <f t="shared" si="1"/>
        <v>-71.8</v>
      </c>
      <c r="E23" s="256">
        <f t="shared" si="0"/>
        <v>0.4</v>
      </c>
    </row>
    <row r="24" ht="23.1" customHeight="1" spans="1:5">
      <c r="A24" s="175" t="s">
        <v>98</v>
      </c>
      <c r="B24" s="21">
        <v>2417</v>
      </c>
      <c r="C24" s="21">
        <v>1513</v>
      </c>
      <c r="D24" s="256">
        <f t="shared" si="1"/>
        <v>-37.4</v>
      </c>
      <c r="E24" s="256">
        <f t="shared" si="0"/>
        <v>0.2</v>
      </c>
    </row>
    <row r="25" ht="23.1" customHeight="1" spans="1:5">
      <c r="A25" s="175" t="s">
        <v>99</v>
      </c>
      <c r="B25" s="21">
        <v>5902</v>
      </c>
      <c r="C25" s="21">
        <v>6854.910308</v>
      </c>
      <c r="D25" s="256">
        <f t="shared" si="1"/>
        <v>16.1</v>
      </c>
      <c r="E25" s="256">
        <f t="shared" si="0"/>
        <v>0.9</v>
      </c>
    </row>
    <row r="26" ht="23.1" customHeight="1" spans="1:5">
      <c r="A26" s="175" t="s">
        <v>140</v>
      </c>
      <c r="B26" s="21"/>
      <c r="C26" s="21">
        <v>3000</v>
      </c>
      <c r="D26" s="256"/>
      <c r="E26" s="256">
        <f t="shared" si="0"/>
        <v>0.4</v>
      </c>
    </row>
    <row r="27" ht="23.1" customHeight="1" spans="1:5">
      <c r="A27" s="175" t="s">
        <v>100</v>
      </c>
      <c r="B27" s="21">
        <v>2347</v>
      </c>
      <c r="C27" s="21">
        <v>23070</v>
      </c>
      <c r="D27" s="256">
        <f>ROUND((C27/B27-1)*100,1)</f>
        <v>883</v>
      </c>
      <c r="E27" s="256">
        <f t="shared" si="0"/>
        <v>3</v>
      </c>
    </row>
    <row r="28" ht="23.1" customHeight="1" spans="1:5">
      <c r="A28" s="175" t="s">
        <v>101</v>
      </c>
      <c r="B28" s="21">
        <v>16048</v>
      </c>
      <c r="C28" s="21">
        <v>17221</v>
      </c>
      <c r="D28" s="256">
        <f>ROUND((C28/B28-1)*100,1)</f>
        <v>7.3</v>
      </c>
      <c r="E28" s="256">
        <f t="shared" si="0"/>
        <v>2.3</v>
      </c>
    </row>
    <row r="29" ht="23.1" customHeight="1" spans="1:5">
      <c r="A29" s="175" t="s">
        <v>102</v>
      </c>
      <c r="B29" s="21">
        <v>58</v>
      </c>
      <c r="C29" s="21">
        <v>100</v>
      </c>
      <c r="D29" s="256">
        <f>ROUND((C29/B29-1)*100,1)</f>
        <v>72.4</v>
      </c>
      <c r="E29" s="256">
        <f t="shared" si="0"/>
        <v>0</v>
      </c>
    </row>
  </sheetData>
  <sheetProtection password="C70D" sheet="1" objects="1"/>
  <mergeCells count="1">
    <mergeCell ref="A2:E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1170"/>
  <sheetViews>
    <sheetView showZeros="0" view="pageBreakPreview" zoomScaleNormal="100" workbookViewId="0">
      <pane xSplit="4" ySplit="5" topLeftCell="E5" activePane="bottomRight" state="frozen"/>
      <selection/>
      <selection pane="topRight"/>
      <selection pane="bottomLeft"/>
      <selection pane="bottomRight" activeCell="B1" sqref="B1"/>
    </sheetView>
  </sheetViews>
  <sheetFormatPr defaultColWidth="9" defaultRowHeight="14.25"/>
  <cols>
    <col min="1" max="1" width="10.45" style="179" hidden="1" customWidth="1"/>
    <col min="2" max="2" width="53.725" style="232" customWidth="1"/>
    <col min="3" max="3" width="30.6333333333333" style="179" customWidth="1"/>
    <col min="4" max="4" width="11.5416666666667" style="179" hidden="1" customWidth="1"/>
    <col min="5" max="6" width="9" style="179"/>
    <col min="7" max="7" width="12.6333333333333" style="179"/>
    <col min="8" max="209" width="9" style="179"/>
    <col min="210" max="210" width="3.36666666666667" style="179" customWidth="1"/>
    <col min="211" max="211" width="11.6333333333333" style="179" customWidth="1"/>
    <col min="212" max="212" width="36.3666666666667" style="179" customWidth="1"/>
    <col min="213" max="215" width="13.45" style="179" customWidth="1"/>
    <col min="216" max="216" width="16.0916666666667" style="179" customWidth="1"/>
    <col min="217" max="217" width="2.725" style="179" customWidth="1"/>
    <col min="218" max="218" width="3.26666666666667" style="179" customWidth="1"/>
    <col min="219" max="219" width="10.45" style="179" customWidth="1"/>
    <col min="220" max="220" width="9.63333333333333" style="179" customWidth="1"/>
    <col min="221" max="221" width="11.3666666666667" style="179" customWidth="1"/>
    <col min="222" max="222" width="11.0916666666667" style="179" customWidth="1"/>
    <col min="223" max="223" width="14.2666666666667" style="179" customWidth="1"/>
    <col min="224" max="225" width="11.0916666666667" style="179" customWidth="1"/>
    <col min="226" max="465" width="9" style="179"/>
    <col min="466" max="466" width="3.36666666666667" style="179" customWidth="1"/>
    <col min="467" max="467" width="11.6333333333333" style="179" customWidth="1"/>
    <col min="468" max="468" width="36.3666666666667" style="179" customWidth="1"/>
    <col min="469" max="471" width="13.45" style="179" customWidth="1"/>
    <col min="472" max="472" width="16.0916666666667" style="179" customWidth="1"/>
    <col min="473" max="473" width="2.725" style="179" customWidth="1"/>
    <col min="474" max="474" width="3.26666666666667" style="179" customWidth="1"/>
    <col min="475" max="475" width="10.45" style="179" customWidth="1"/>
    <col min="476" max="476" width="9.63333333333333" style="179" customWidth="1"/>
    <col min="477" max="477" width="11.3666666666667" style="179" customWidth="1"/>
    <col min="478" max="478" width="11.0916666666667" style="179" customWidth="1"/>
    <col min="479" max="479" width="14.2666666666667" style="179" customWidth="1"/>
    <col min="480" max="481" width="11.0916666666667" style="179" customWidth="1"/>
    <col min="482" max="721" width="9" style="179"/>
    <col min="722" max="722" width="3.36666666666667" style="179" customWidth="1"/>
    <col min="723" max="723" width="11.6333333333333" style="179" customWidth="1"/>
    <col min="724" max="724" width="36.3666666666667" style="179" customWidth="1"/>
    <col min="725" max="727" width="13.45" style="179" customWidth="1"/>
    <col min="728" max="728" width="16.0916666666667" style="179" customWidth="1"/>
    <col min="729" max="729" width="2.725" style="179" customWidth="1"/>
    <col min="730" max="730" width="3.26666666666667" style="179" customWidth="1"/>
    <col min="731" max="731" width="10.45" style="179" customWidth="1"/>
    <col min="732" max="732" width="9.63333333333333" style="179" customWidth="1"/>
    <col min="733" max="733" width="11.3666666666667" style="179" customWidth="1"/>
    <col min="734" max="734" width="11.0916666666667" style="179" customWidth="1"/>
    <col min="735" max="735" width="14.2666666666667" style="179" customWidth="1"/>
    <col min="736" max="737" width="11.0916666666667" style="179" customWidth="1"/>
    <col min="738" max="977" width="9" style="179"/>
    <col min="978" max="978" width="3.36666666666667" style="179" customWidth="1"/>
    <col min="979" max="979" width="11.6333333333333" style="179" customWidth="1"/>
    <col min="980" max="980" width="36.3666666666667" style="179" customWidth="1"/>
    <col min="981" max="983" width="13.45" style="179" customWidth="1"/>
    <col min="984" max="984" width="16.0916666666667" style="179" customWidth="1"/>
    <col min="985" max="985" width="2.725" style="179" customWidth="1"/>
    <col min="986" max="986" width="3.26666666666667" style="179" customWidth="1"/>
    <col min="987" max="987" width="10.45" style="179" customWidth="1"/>
    <col min="988" max="988" width="9.63333333333333" style="179" customWidth="1"/>
    <col min="989" max="989" width="11.3666666666667" style="179" customWidth="1"/>
    <col min="990" max="990" width="11.0916666666667" style="179" customWidth="1"/>
    <col min="991" max="991" width="14.2666666666667" style="179" customWidth="1"/>
    <col min="992" max="993" width="11.0916666666667" style="179" customWidth="1"/>
    <col min="994" max="1233" width="9" style="179"/>
    <col min="1234" max="1234" width="3.36666666666667" style="179" customWidth="1"/>
    <col min="1235" max="1235" width="11.6333333333333" style="179" customWidth="1"/>
    <col min="1236" max="1236" width="36.3666666666667" style="179" customWidth="1"/>
    <col min="1237" max="1239" width="13.45" style="179" customWidth="1"/>
    <col min="1240" max="1240" width="16.0916666666667" style="179" customWidth="1"/>
    <col min="1241" max="1241" width="2.725" style="179" customWidth="1"/>
    <col min="1242" max="1242" width="3.26666666666667" style="179" customWidth="1"/>
    <col min="1243" max="1243" width="10.45" style="179" customWidth="1"/>
    <col min="1244" max="1244" width="9.63333333333333" style="179" customWidth="1"/>
    <col min="1245" max="1245" width="11.3666666666667" style="179" customWidth="1"/>
    <col min="1246" max="1246" width="11.0916666666667" style="179" customWidth="1"/>
    <col min="1247" max="1247" width="14.2666666666667" style="179" customWidth="1"/>
    <col min="1248" max="1249" width="11.0916666666667" style="179" customWidth="1"/>
    <col min="1250" max="1489" width="9" style="179"/>
    <col min="1490" max="1490" width="3.36666666666667" style="179" customWidth="1"/>
    <col min="1491" max="1491" width="11.6333333333333" style="179" customWidth="1"/>
    <col min="1492" max="1492" width="36.3666666666667" style="179" customWidth="1"/>
    <col min="1493" max="1495" width="13.45" style="179" customWidth="1"/>
    <col min="1496" max="1496" width="16.0916666666667" style="179" customWidth="1"/>
    <col min="1497" max="1497" width="2.725" style="179" customWidth="1"/>
    <col min="1498" max="1498" width="3.26666666666667" style="179" customWidth="1"/>
    <col min="1499" max="1499" width="10.45" style="179" customWidth="1"/>
    <col min="1500" max="1500" width="9.63333333333333" style="179" customWidth="1"/>
    <col min="1501" max="1501" width="11.3666666666667" style="179" customWidth="1"/>
    <col min="1502" max="1502" width="11.0916666666667" style="179" customWidth="1"/>
    <col min="1503" max="1503" width="14.2666666666667" style="179" customWidth="1"/>
    <col min="1504" max="1505" width="11.0916666666667" style="179" customWidth="1"/>
    <col min="1506" max="1745" width="9" style="179"/>
    <col min="1746" max="1746" width="3.36666666666667" style="179" customWidth="1"/>
    <col min="1747" max="1747" width="11.6333333333333" style="179" customWidth="1"/>
    <col min="1748" max="1748" width="36.3666666666667" style="179" customWidth="1"/>
    <col min="1749" max="1751" width="13.45" style="179" customWidth="1"/>
    <col min="1752" max="1752" width="16.0916666666667" style="179" customWidth="1"/>
    <col min="1753" max="1753" width="2.725" style="179" customWidth="1"/>
    <col min="1754" max="1754" width="3.26666666666667" style="179" customWidth="1"/>
    <col min="1755" max="1755" width="10.45" style="179" customWidth="1"/>
    <col min="1756" max="1756" width="9.63333333333333" style="179" customWidth="1"/>
    <col min="1757" max="1757" width="11.3666666666667" style="179" customWidth="1"/>
    <col min="1758" max="1758" width="11.0916666666667" style="179" customWidth="1"/>
    <col min="1759" max="1759" width="14.2666666666667" style="179" customWidth="1"/>
    <col min="1760" max="1761" width="11.0916666666667" style="179" customWidth="1"/>
    <col min="1762" max="2001" width="9" style="179"/>
    <col min="2002" max="2002" width="3.36666666666667" style="179" customWidth="1"/>
    <col min="2003" max="2003" width="11.6333333333333" style="179" customWidth="1"/>
    <col min="2004" max="2004" width="36.3666666666667" style="179" customWidth="1"/>
    <col min="2005" max="2007" width="13.45" style="179" customWidth="1"/>
    <col min="2008" max="2008" width="16.0916666666667" style="179" customWidth="1"/>
    <col min="2009" max="2009" width="2.725" style="179" customWidth="1"/>
    <col min="2010" max="2010" width="3.26666666666667" style="179" customWidth="1"/>
    <col min="2011" max="2011" width="10.45" style="179" customWidth="1"/>
    <col min="2012" max="2012" width="9.63333333333333" style="179" customWidth="1"/>
    <col min="2013" max="2013" width="11.3666666666667" style="179" customWidth="1"/>
    <col min="2014" max="2014" width="11.0916666666667" style="179" customWidth="1"/>
    <col min="2015" max="2015" width="14.2666666666667" style="179" customWidth="1"/>
    <col min="2016" max="2017" width="11.0916666666667" style="179" customWidth="1"/>
    <col min="2018" max="2257" width="9" style="179"/>
    <col min="2258" max="2258" width="3.36666666666667" style="179" customWidth="1"/>
    <col min="2259" max="2259" width="11.6333333333333" style="179" customWidth="1"/>
    <col min="2260" max="2260" width="36.3666666666667" style="179" customWidth="1"/>
    <col min="2261" max="2263" width="13.45" style="179" customWidth="1"/>
    <col min="2264" max="2264" width="16.0916666666667" style="179" customWidth="1"/>
    <col min="2265" max="2265" width="2.725" style="179" customWidth="1"/>
    <col min="2266" max="2266" width="3.26666666666667" style="179" customWidth="1"/>
    <col min="2267" max="2267" width="10.45" style="179" customWidth="1"/>
    <col min="2268" max="2268" width="9.63333333333333" style="179" customWidth="1"/>
    <col min="2269" max="2269" width="11.3666666666667" style="179" customWidth="1"/>
    <col min="2270" max="2270" width="11.0916666666667" style="179" customWidth="1"/>
    <col min="2271" max="2271" width="14.2666666666667" style="179" customWidth="1"/>
    <col min="2272" max="2273" width="11.0916666666667" style="179" customWidth="1"/>
    <col min="2274" max="2513" width="9" style="179"/>
    <col min="2514" max="2514" width="3.36666666666667" style="179" customWidth="1"/>
    <col min="2515" max="2515" width="11.6333333333333" style="179" customWidth="1"/>
    <col min="2516" max="2516" width="36.3666666666667" style="179" customWidth="1"/>
    <col min="2517" max="2519" width="13.45" style="179" customWidth="1"/>
    <col min="2520" max="2520" width="16.0916666666667" style="179" customWidth="1"/>
    <col min="2521" max="2521" width="2.725" style="179" customWidth="1"/>
    <col min="2522" max="2522" width="3.26666666666667" style="179" customWidth="1"/>
    <col min="2523" max="2523" width="10.45" style="179" customWidth="1"/>
    <col min="2524" max="2524" width="9.63333333333333" style="179" customWidth="1"/>
    <col min="2525" max="2525" width="11.3666666666667" style="179" customWidth="1"/>
    <col min="2526" max="2526" width="11.0916666666667" style="179" customWidth="1"/>
    <col min="2527" max="2527" width="14.2666666666667" style="179" customWidth="1"/>
    <col min="2528" max="2529" width="11.0916666666667" style="179" customWidth="1"/>
    <col min="2530" max="2769" width="9" style="179"/>
    <col min="2770" max="2770" width="3.36666666666667" style="179" customWidth="1"/>
    <col min="2771" max="2771" width="11.6333333333333" style="179" customWidth="1"/>
    <col min="2772" max="2772" width="36.3666666666667" style="179" customWidth="1"/>
    <col min="2773" max="2775" width="13.45" style="179" customWidth="1"/>
    <col min="2776" max="2776" width="16.0916666666667" style="179" customWidth="1"/>
    <col min="2777" max="2777" width="2.725" style="179" customWidth="1"/>
    <col min="2778" max="2778" width="3.26666666666667" style="179" customWidth="1"/>
    <col min="2779" max="2779" width="10.45" style="179" customWidth="1"/>
    <col min="2780" max="2780" width="9.63333333333333" style="179" customWidth="1"/>
    <col min="2781" max="2781" width="11.3666666666667" style="179" customWidth="1"/>
    <col min="2782" max="2782" width="11.0916666666667" style="179" customWidth="1"/>
    <col min="2783" max="2783" width="14.2666666666667" style="179" customWidth="1"/>
    <col min="2784" max="2785" width="11.0916666666667" style="179" customWidth="1"/>
    <col min="2786" max="3025" width="9" style="179"/>
    <col min="3026" max="3026" width="3.36666666666667" style="179" customWidth="1"/>
    <col min="3027" max="3027" width="11.6333333333333" style="179" customWidth="1"/>
    <col min="3028" max="3028" width="36.3666666666667" style="179" customWidth="1"/>
    <col min="3029" max="3031" width="13.45" style="179" customWidth="1"/>
    <col min="3032" max="3032" width="16.0916666666667" style="179" customWidth="1"/>
    <col min="3033" max="3033" width="2.725" style="179" customWidth="1"/>
    <col min="3034" max="3034" width="3.26666666666667" style="179" customWidth="1"/>
    <col min="3035" max="3035" width="10.45" style="179" customWidth="1"/>
    <col min="3036" max="3036" width="9.63333333333333" style="179" customWidth="1"/>
    <col min="3037" max="3037" width="11.3666666666667" style="179" customWidth="1"/>
    <col min="3038" max="3038" width="11.0916666666667" style="179" customWidth="1"/>
    <col min="3039" max="3039" width="14.2666666666667" style="179" customWidth="1"/>
    <col min="3040" max="3041" width="11.0916666666667" style="179" customWidth="1"/>
    <col min="3042" max="3281" width="9" style="179"/>
    <col min="3282" max="3282" width="3.36666666666667" style="179" customWidth="1"/>
    <col min="3283" max="3283" width="11.6333333333333" style="179" customWidth="1"/>
    <col min="3284" max="3284" width="36.3666666666667" style="179" customWidth="1"/>
    <col min="3285" max="3287" width="13.45" style="179" customWidth="1"/>
    <col min="3288" max="3288" width="16.0916666666667" style="179" customWidth="1"/>
    <col min="3289" max="3289" width="2.725" style="179" customWidth="1"/>
    <col min="3290" max="3290" width="3.26666666666667" style="179" customWidth="1"/>
    <col min="3291" max="3291" width="10.45" style="179" customWidth="1"/>
    <col min="3292" max="3292" width="9.63333333333333" style="179" customWidth="1"/>
    <col min="3293" max="3293" width="11.3666666666667" style="179" customWidth="1"/>
    <col min="3294" max="3294" width="11.0916666666667" style="179" customWidth="1"/>
    <col min="3295" max="3295" width="14.2666666666667" style="179" customWidth="1"/>
    <col min="3296" max="3297" width="11.0916666666667" style="179" customWidth="1"/>
    <col min="3298" max="3537" width="9" style="179"/>
    <col min="3538" max="3538" width="3.36666666666667" style="179" customWidth="1"/>
    <col min="3539" max="3539" width="11.6333333333333" style="179" customWidth="1"/>
    <col min="3540" max="3540" width="36.3666666666667" style="179" customWidth="1"/>
    <col min="3541" max="3543" width="13.45" style="179" customWidth="1"/>
    <col min="3544" max="3544" width="16.0916666666667" style="179" customWidth="1"/>
    <col min="3545" max="3545" width="2.725" style="179" customWidth="1"/>
    <col min="3546" max="3546" width="3.26666666666667" style="179" customWidth="1"/>
    <col min="3547" max="3547" width="10.45" style="179" customWidth="1"/>
    <col min="3548" max="3548" width="9.63333333333333" style="179" customWidth="1"/>
    <col min="3549" max="3549" width="11.3666666666667" style="179" customWidth="1"/>
    <col min="3550" max="3550" width="11.0916666666667" style="179" customWidth="1"/>
    <col min="3551" max="3551" width="14.2666666666667" style="179" customWidth="1"/>
    <col min="3552" max="3553" width="11.0916666666667" style="179" customWidth="1"/>
    <col min="3554" max="3793" width="9" style="179"/>
    <col min="3794" max="3794" width="3.36666666666667" style="179" customWidth="1"/>
    <col min="3795" max="3795" width="11.6333333333333" style="179" customWidth="1"/>
    <col min="3796" max="3796" width="36.3666666666667" style="179" customWidth="1"/>
    <col min="3797" max="3799" width="13.45" style="179" customWidth="1"/>
    <col min="3800" max="3800" width="16.0916666666667" style="179" customWidth="1"/>
    <col min="3801" max="3801" width="2.725" style="179" customWidth="1"/>
    <col min="3802" max="3802" width="3.26666666666667" style="179" customWidth="1"/>
    <col min="3803" max="3803" width="10.45" style="179" customWidth="1"/>
    <col min="3804" max="3804" width="9.63333333333333" style="179" customWidth="1"/>
    <col min="3805" max="3805" width="11.3666666666667" style="179" customWidth="1"/>
    <col min="3806" max="3806" width="11.0916666666667" style="179" customWidth="1"/>
    <col min="3807" max="3807" width="14.2666666666667" style="179" customWidth="1"/>
    <col min="3808" max="3809" width="11.0916666666667" style="179" customWidth="1"/>
    <col min="3810" max="4049" width="9" style="179"/>
    <col min="4050" max="4050" width="3.36666666666667" style="179" customWidth="1"/>
    <col min="4051" max="4051" width="11.6333333333333" style="179" customWidth="1"/>
    <col min="4052" max="4052" width="36.3666666666667" style="179" customWidth="1"/>
    <col min="4053" max="4055" width="13.45" style="179" customWidth="1"/>
    <col min="4056" max="4056" width="16.0916666666667" style="179" customWidth="1"/>
    <col min="4057" max="4057" width="2.725" style="179" customWidth="1"/>
    <col min="4058" max="4058" width="3.26666666666667" style="179" customWidth="1"/>
    <col min="4059" max="4059" width="10.45" style="179" customWidth="1"/>
    <col min="4060" max="4060" width="9.63333333333333" style="179" customWidth="1"/>
    <col min="4061" max="4061" width="11.3666666666667" style="179" customWidth="1"/>
    <col min="4062" max="4062" width="11.0916666666667" style="179" customWidth="1"/>
    <col min="4063" max="4063" width="14.2666666666667" style="179" customWidth="1"/>
    <col min="4064" max="4065" width="11.0916666666667" style="179" customWidth="1"/>
    <col min="4066" max="4305" width="9" style="179"/>
    <col min="4306" max="4306" width="3.36666666666667" style="179" customWidth="1"/>
    <col min="4307" max="4307" width="11.6333333333333" style="179" customWidth="1"/>
    <col min="4308" max="4308" width="36.3666666666667" style="179" customWidth="1"/>
    <col min="4309" max="4311" width="13.45" style="179" customWidth="1"/>
    <col min="4312" max="4312" width="16.0916666666667" style="179" customWidth="1"/>
    <col min="4313" max="4313" width="2.725" style="179" customWidth="1"/>
    <col min="4314" max="4314" width="3.26666666666667" style="179" customWidth="1"/>
    <col min="4315" max="4315" width="10.45" style="179" customWidth="1"/>
    <col min="4316" max="4316" width="9.63333333333333" style="179" customWidth="1"/>
    <col min="4317" max="4317" width="11.3666666666667" style="179" customWidth="1"/>
    <col min="4318" max="4318" width="11.0916666666667" style="179" customWidth="1"/>
    <col min="4319" max="4319" width="14.2666666666667" style="179" customWidth="1"/>
    <col min="4320" max="4321" width="11.0916666666667" style="179" customWidth="1"/>
    <col min="4322" max="4561" width="9" style="179"/>
    <col min="4562" max="4562" width="3.36666666666667" style="179" customWidth="1"/>
    <col min="4563" max="4563" width="11.6333333333333" style="179" customWidth="1"/>
    <col min="4564" max="4564" width="36.3666666666667" style="179" customWidth="1"/>
    <col min="4565" max="4567" width="13.45" style="179" customWidth="1"/>
    <col min="4568" max="4568" width="16.0916666666667" style="179" customWidth="1"/>
    <col min="4569" max="4569" width="2.725" style="179" customWidth="1"/>
    <col min="4570" max="4570" width="3.26666666666667" style="179" customWidth="1"/>
    <col min="4571" max="4571" width="10.45" style="179" customWidth="1"/>
    <col min="4572" max="4572" width="9.63333333333333" style="179" customWidth="1"/>
    <col min="4573" max="4573" width="11.3666666666667" style="179" customWidth="1"/>
    <col min="4574" max="4574" width="11.0916666666667" style="179" customWidth="1"/>
    <col min="4575" max="4575" width="14.2666666666667" style="179" customWidth="1"/>
    <col min="4576" max="4577" width="11.0916666666667" style="179" customWidth="1"/>
    <col min="4578" max="4817" width="9" style="179"/>
    <col min="4818" max="4818" width="3.36666666666667" style="179" customWidth="1"/>
    <col min="4819" max="4819" width="11.6333333333333" style="179" customWidth="1"/>
    <col min="4820" max="4820" width="36.3666666666667" style="179" customWidth="1"/>
    <col min="4821" max="4823" width="13.45" style="179" customWidth="1"/>
    <col min="4824" max="4824" width="16.0916666666667" style="179" customWidth="1"/>
    <col min="4825" max="4825" width="2.725" style="179" customWidth="1"/>
    <col min="4826" max="4826" width="3.26666666666667" style="179" customWidth="1"/>
    <col min="4827" max="4827" width="10.45" style="179" customWidth="1"/>
    <col min="4828" max="4828" width="9.63333333333333" style="179" customWidth="1"/>
    <col min="4829" max="4829" width="11.3666666666667" style="179" customWidth="1"/>
    <col min="4830" max="4830" width="11.0916666666667" style="179" customWidth="1"/>
    <col min="4831" max="4831" width="14.2666666666667" style="179" customWidth="1"/>
    <col min="4832" max="4833" width="11.0916666666667" style="179" customWidth="1"/>
    <col min="4834" max="5073" width="9" style="179"/>
    <col min="5074" max="5074" width="3.36666666666667" style="179" customWidth="1"/>
    <col min="5075" max="5075" width="11.6333333333333" style="179" customWidth="1"/>
    <col min="5076" max="5076" width="36.3666666666667" style="179" customWidth="1"/>
    <col min="5077" max="5079" width="13.45" style="179" customWidth="1"/>
    <col min="5080" max="5080" width="16.0916666666667" style="179" customWidth="1"/>
    <col min="5081" max="5081" width="2.725" style="179" customWidth="1"/>
    <col min="5082" max="5082" width="3.26666666666667" style="179" customWidth="1"/>
    <col min="5083" max="5083" width="10.45" style="179" customWidth="1"/>
    <col min="5084" max="5084" width="9.63333333333333" style="179" customWidth="1"/>
    <col min="5085" max="5085" width="11.3666666666667" style="179" customWidth="1"/>
    <col min="5086" max="5086" width="11.0916666666667" style="179" customWidth="1"/>
    <col min="5087" max="5087" width="14.2666666666667" style="179" customWidth="1"/>
    <col min="5088" max="5089" width="11.0916666666667" style="179" customWidth="1"/>
    <col min="5090" max="5329" width="9" style="179"/>
    <col min="5330" max="5330" width="3.36666666666667" style="179" customWidth="1"/>
    <col min="5331" max="5331" width="11.6333333333333" style="179" customWidth="1"/>
    <col min="5332" max="5332" width="36.3666666666667" style="179" customWidth="1"/>
    <col min="5333" max="5335" width="13.45" style="179" customWidth="1"/>
    <col min="5336" max="5336" width="16.0916666666667" style="179" customWidth="1"/>
    <col min="5337" max="5337" width="2.725" style="179" customWidth="1"/>
    <col min="5338" max="5338" width="3.26666666666667" style="179" customWidth="1"/>
    <col min="5339" max="5339" width="10.45" style="179" customWidth="1"/>
    <col min="5340" max="5340" width="9.63333333333333" style="179" customWidth="1"/>
    <col min="5341" max="5341" width="11.3666666666667" style="179" customWidth="1"/>
    <col min="5342" max="5342" width="11.0916666666667" style="179" customWidth="1"/>
    <col min="5343" max="5343" width="14.2666666666667" style="179" customWidth="1"/>
    <col min="5344" max="5345" width="11.0916666666667" style="179" customWidth="1"/>
    <col min="5346" max="5585" width="9" style="179"/>
    <col min="5586" max="5586" width="3.36666666666667" style="179" customWidth="1"/>
    <col min="5587" max="5587" width="11.6333333333333" style="179" customWidth="1"/>
    <col min="5588" max="5588" width="36.3666666666667" style="179" customWidth="1"/>
    <col min="5589" max="5591" width="13.45" style="179" customWidth="1"/>
    <col min="5592" max="5592" width="16.0916666666667" style="179" customWidth="1"/>
    <col min="5593" max="5593" width="2.725" style="179" customWidth="1"/>
    <col min="5594" max="5594" width="3.26666666666667" style="179" customWidth="1"/>
    <col min="5595" max="5595" width="10.45" style="179" customWidth="1"/>
    <col min="5596" max="5596" width="9.63333333333333" style="179" customWidth="1"/>
    <col min="5597" max="5597" width="11.3666666666667" style="179" customWidth="1"/>
    <col min="5598" max="5598" width="11.0916666666667" style="179" customWidth="1"/>
    <col min="5599" max="5599" width="14.2666666666667" style="179" customWidth="1"/>
    <col min="5600" max="5601" width="11.0916666666667" style="179" customWidth="1"/>
    <col min="5602" max="5841" width="9" style="179"/>
    <col min="5842" max="5842" width="3.36666666666667" style="179" customWidth="1"/>
    <col min="5843" max="5843" width="11.6333333333333" style="179" customWidth="1"/>
    <col min="5844" max="5844" width="36.3666666666667" style="179" customWidth="1"/>
    <col min="5845" max="5847" width="13.45" style="179" customWidth="1"/>
    <col min="5848" max="5848" width="16.0916666666667" style="179" customWidth="1"/>
    <col min="5849" max="5849" width="2.725" style="179" customWidth="1"/>
    <col min="5850" max="5850" width="3.26666666666667" style="179" customWidth="1"/>
    <col min="5851" max="5851" width="10.45" style="179" customWidth="1"/>
    <col min="5852" max="5852" width="9.63333333333333" style="179" customWidth="1"/>
    <col min="5853" max="5853" width="11.3666666666667" style="179" customWidth="1"/>
    <col min="5854" max="5854" width="11.0916666666667" style="179" customWidth="1"/>
    <col min="5855" max="5855" width="14.2666666666667" style="179" customWidth="1"/>
    <col min="5856" max="5857" width="11.0916666666667" style="179" customWidth="1"/>
    <col min="5858" max="6097" width="9" style="179"/>
    <col min="6098" max="6098" width="3.36666666666667" style="179" customWidth="1"/>
    <col min="6099" max="6099" width="11.6333333333333" style="179" customWidth="1"/>
    <col min="6100" max="6100" width="36.3666666666667" style="179" customWidth="1"/>
    <col min="6101" max="6103" width="13.45" style="179" customWidth="1"/>
    <col min="6104" max="6104" width="16.0916666666667" style="179" customWidth="1"/>
    <col min="6105" max="6105" width="2.725" style="179" customWidth="1"/>
    <col min="6106" max="6106" width="3.26666666666667" style="179" customWidth="1"/>
    <col min="6107" max="6107" width="10.45" style="179" customWidth="1"/>
    <col min="6108" max="6108" width="9.63333333333333" style="179" customWidth="1"/>
    <col min="6109" max="6109" width="11.3666666666667" style="179" customWidth="1"/>
    <col min="6110" max="6110" width="11.0916666666667" style="179" customWidth="1"/>
    <col min="6111" max="6111" width="14.2666666666667" style="179" customWidth="1"/>
    <col min="6112" max="6113" width="11.0916666666667" style="179" customWidth="1"/>
    <col min="6114" max="6353" width="9" style="179"/>
    <col min="6354" max="6354" width="3.36666666666667" style="179" customWidth="1"/>
    <col min="6355" max="6355" width="11.6333333333333" style="179" customWidth="1"/>
    <col min="6356" max="6356" width="36.3666666666667" style="179" customWidth="1"/>
    <col min="6357" max="6359" width="13.45" style="179" customWidth="1"/>
    <col min="6360" max="6360" width="16.0916666666667" style="179" customWidth="1"/>
    <col min="6361" max="6361" width="2.725" style="179" customWidth="1"/>
    <col min="6362" max="6362" width="3.26666666666667" style="179" customWidth="1"/>
    <col min="6363" max="6363" width="10.45" style="179" customWidth="1"/>
    <col min="6364" max="6364" width="9.63333333333333" style="179" customWidth="1"/>
    <col min="6365" max="6365" width="11.3666666666667" style="179" customWidth="1"/>
    <col min="6366" max="6366" width="11.0916666666667" style="179" customWidth="1"/>
    <col min="6367" max="6367" width="14.2666666666667" style="179" customWidth="1"/>
    <col min="6368" max="6369" width="11.0916666666667" style="179" customWidth="1"/>
    <col min="6370" max="6609" width="9" style="179"/>
    <col min="6610" max="6610" width="3.36666666666667" style="179" customWidth="1"/>
    <col min="6611" max="6611" width="11.6333333333333" style="179" customWidth="1"/>
    <col min="6612" max="6612" width="36.3666666666667" style="179" customWidth="1"/>
    <col min="6613" max="6615" width="13.45" style="179" customWidth="1"/>
    <col min="6616" max="6616" width="16.0916666666667" style="179" customWidth="1"/>
    <col min="6617" max="6617" width="2.725" style="179" customWidth="1"/>
    <col min="6618" max="6618" width="3.26666666666667" style="179" customWidth="1"/>
    <col min="6619" max="6619" width="10.45" style="179" customWidth="1"/>
    <col min="6620" max="6620" width="9.63333333333333" style="179" customWidth="1"/>
    <col min="6621" max="6621" width="11.3666666666667" style="179" customWidth="1"/>
    <col min="6622" max="6622" width="11.0916666666667" style="179" customWidth="1"/>
    <col min="6623" max="6623" width="14.2666666666667" style="179" customWidth="1"/>
    <col min="6624" max="6625" width="11.0916666666667" style="179" customWidth="1"/>
    <col min="6626" max="6865" width="9" style="179"/>
    <col min="6866" max="6866" width="3.36666666666667" style="179" customWidth="1"/>
    <col min="6867" max="6867" width="11.6333333333333" style="179" customWidth="1"/>
    <col min="6868" max="6868" width="36.3666666666667" style="179" customWidth="1"/>
    <col min="6869" max="6871" width="13.45" style="179" customWidth="1"/>
    <col min="6872" max="6872" width="16.0916666666667" style="179" customWidth="1"/>
    <col min="6873" max="6873" width="2.725" style="179" customWidth="1"/>
    <col min="6874" max="6874" width="3.26666666666667" style="179" customWidth="1"/>
    <col min="6875" max="6875" width="10.45" style="179" customWidth="1"/>
    <col min="6876" max="6876" width="9.63333333333333" style="179" customWidth="1"/>
    <col min="6877" max="6877" width="11.3666666666667" style="179" customWidth="1"/>
    <col min="6878" max="6878" width="11.0916666666667" style="179" customWidth="1"/>
    <col min="6879" max="6879" width="14.2666666666667" style="179" customWidth="1"/>
    <col min="6880" max="6881" width="11.0916666666667" style="179" customWidth="1"/>
    <col min="6882" max="7121" width="9" style="179"/>
    <col min="7122" max="7122" width="3.36666666666667" style="179" customWidth="1"/>
    <col min="7123" max="7123" width="11.6333333333333" style="179" customWidth="1"/>
    <col min="7124" max="7124" width="36.3666666666667" style="179" customWidth="1"/>
    <col min="7125" max="7127" width="13.45" style="179" customWidth="1"/>
    <col min="7128" max="7128" width="16.0916666666667" style="179" customWidth="1"/>
    <col min="7129" max="7129" width="2.725" style="179" customWidth="1"/>
    <col min="7130" max="7130" width="3.26666666666667" style="179" customWidth="1"/>
    <col min="7131" max="7131" width="10.45" style="179" customWidth="1"/>
    <col min="7132" max="7132" width="9.63333333333333" style="179" customWidth="1"/>
    <col min="7133" max="7133" width="11.3666666666667" style="179" customWidth="1"/>
    <col min="7134" max="7134" width="11.0916666666667" style="179" customWidth="1"/>
    <col min="7135" max="7135" width="14.2666666666667" style="179" customWidth="1"/>
    <col min="7136" max="7137" width="11.0916666666667" style="179" customWidth="1"/>
    <col min="7138" max="7377" width="9" style="179"/>
    <col min="7378" max="7378" width="3.36666666666667" style="179" customWidth="1"/>
    <col min="7379" max="7379" width="11.6333333333333" style="179" customWidth="1"/>
    <col min="7380" max="7380" width="36.3666666666667" style="179" customWidth="1"/>
    <col min="7381" max="7383" width="13.45" style="179" customWidth="1"/>
    <col min="7384" max="7384" width="16.0916666666667" style="179" customWidth="1"/>
    <col min="7385" max="7385" width="2.725" style="179" customWidth="1"/>
    <col min="7386" max="7386" width="3.26666666666667" style="179" customWidth="1"/>
    <col min="7387" max="7387" width="10.45" style="179" customWidth="1"/>
    <col min="7388" max="7388" width="9.63333333333333" style="179" customWidth="1"/>
    <col min="7389" max="7389" width="11.3666666666667" style="179" customWidth="1"/>
    <col min="7390" max="7390" width="11.0916666666667" style="179" customWidth="1"/>
    <col min="7391" max="7391" width="14.2666666666667" style="179" customWidth="1"/>
    <col min="7392" max="7393" width="11.0916666666667" style="179" customWidth="1"/>
    <col min="7394" max="7633" width="9" style="179"/>
    <col min="7634" max="7634" width="3.36666666666667" style="179" customWidth="1"/>
    <col min="7635" max="7635" width="11.6333333333333" style="179" customWidth="1"/>
    <col min="7636" max="7636" width="36.3666666666667" style="179" customWidth="1"/>
    <col min="7637" max="7639" width="13.45" style="179" customWidth="1"/>
    <col min="7640" max="7640" width="16.0916666666667" style="179" customWidth="1"/>
    <col min="7641" max="7641" width="2.725" style="179" customWidth="1"/>
    <col min="7642" max="7642" width="3.26666666666667" style="179" customWidth="1"/>
    <col min="7643" max="7643" width="10.45" style="179" customWidth="1"/>
    <col min="7644" max="7644" width="9.63333333333333" style="179" customWidth="1"/>
    <col min="7645" max="7645" width="11.3666666666667" style="179" customWidth="1"/>
    <col min="7646" max="7646" width="11.0916666666667" style="179" customWidth="1"/>
    <col min="7647" max="7647" width="14.2666666666667" style="179" customWidth="1"/>
    <col min="7648" max="7649" width="11.0916666666667" style="179" customWidth="1"/>
    <col min="7650" max="7889" width="9" style="179"/>
    <col min="7890" max="7890" width="3.36666666666667" style="179" customWidth="1"/>
    <col min="7891" max="7891" width="11.6333333333333" style="179" customWidth="1"/>
    <col min="7892" max="7892" width="36.3666666666667" style="179" customWidth="1"/>
    <col min="7893" max="7895" width="13.45" style="179" customWidth="1"/>
    <col min="7896" max="7896" width="16.0916666666667" style="179" customWidth="1"/>
    <col min="7897" max="7897" width="2.725" style="179" customWidth="1"/>
    <col min="7898" max="7898" width="3.26666666666667" style="179" customWidth="1"/>
    <col min="7899" max="7899" width="10.45" style="179" customWidth="1"/>
    <col min="7900" max="7900" width="9.63333333333333" style="179" customWidth="1"/>
    <col min="7901" max="7901" width="11.3666666666667" style="179" customWidth="1"/>
    <col min="7902" max="7902" width="11.0916666666667" style="179" customWidth="1"/>
    <col min="7903" max="7903" width="14.2666666666667" style="179" customWidth="1"/>
    <col min="7904" max="7905" width="11.0916666666667" style="179" customWidth="1"/>
    <col min="7906" max="8145" width="9" style="179"/>
    <col min="8146" max="8146" width="3.36666666666667" style="179" customWidth="1"/>
    <col min="8147" max="8147" width="11.6333333333333" style="179" customWidth="1"/>
    <col min="8148" max="8148" width="36.3666666666667" style="179" customWidth="1"/>
    <col min="8149" max="8151" width="13.45" style="179" customWidth="1"/>
    <col min="8152" max="8152" width="16.0916666666667" style="179" customWidth="1"/>
    <col min="8153" max="8153" width="2.725" style="179" customWidth="1"/>
    <col min="8154" max="8154" width="3.26666666666667" style="179" customWidth="1"/>
    <col min="8155" max="8155" width="10.45" style="179" customWidth="1"/>
    <col min="8156" max="8156" width="9.63333333333333" style="179" customWidth="1"/>
    <col min="8157" max="8157" width="11.3666666666667" style="179" customWidth="1"/>
    <col min="8158" max="8158" width="11.0916666666667" style="179" customWidth="1"/>
    <col min="8159" max="8159" width="14.2666666666667" style="179" customWidth="1"/>
    <col min="8160" max="8161" width="11.0916666666667" style="179" customWidth="1"/>
    <col min="8162" max="8401" width="9" style="179"/>
    <col min="8402" max="8402" width="3.36666666666667" style="179" customWidth="1"/>
    <col min="8403" max="8403" width="11.6333333333333" style="179" customWidth="1"/>
    <col min="8404" max="8404" width="36.3666666666667" style="179" customWidth="1"/>
    <col min="8405" max="8407" width="13.45" style="179" customWidth="1"/>
    <col min="8408" max="8408" width="16.0916666666667" style="179" customWidth="1"/>
    <col min="8409" max="8409" width="2.725" style="179" customWidth="1"/>
    <col min="8410" max="8410" width="3.26666666666667" style="179" customWidth="1"/>
    <col min="8411" max="8411" width="10.45" style="179" customWidth="1"/>
    <col min="8412" max="8412" width="9.63333333333333" style="179" customWidth="1"/>
    <col min="8413" max="8413" width="11.3666666666667" style="179" customWidth="1"/>
    <col min="8414" max="8414" width="11.0916666666667" style="179" customWidth="1"/>
    <col min="8415" max="8415" width="14.2666666666667" style="179" customWidth="1"/>
    <col min="8416" max="8417" width="11.0916666666667" style="179" customWidth="1"/>
    <col min="8418" max="8657" width="9" style="179"/>
    <col min="8658" max="8658" width="3.36666666666667" style="179" customWidth="1"/>
    <col min="8659" max="8659" width="11.6333333333333" style="179" customWidth="1"/>
    <col min="8660" max="8660" width="36.3666666666667" style="179" customWidth="1"/>
    <col min="8661" max="8663" width="13.45" style="179" customWidth="1"/>
    <col min="8664" max="8664" width="16.0916666666667" style="179" customWidth="1"/>
    <col min="8665" max="8665" width="2.725" style="179" customWidth="1"/>
    <col min="8666" max="8666" width="3.26666666666667" style="179" customWidth="1"/>
    <col min="8667" max="8667" width="10.45" style="179" customWidth="1"/>
    <col min="8668" max="8668" width="9.63333333333333" style="179" customWidth="1"/>
    <col min="8669" max="8669" width="11.3666666666667" style="179" customWidth="1"/>
    <col min="8670" max="8670" width="11.0916666666667" style="179" customWidth="1"/>
    <col min="8671" max="8671" width="14.2666666666667" style="179" customWidth="1"/>
    <col min="8672" max="8673" width="11.0916666666667" style="179" customWidth="1"/>
    <col min="8674" max="8913" width="9" style="179"/>
    <col min="8914" max="8914" width="3.36666666666667" style="179" customWidth="1"/>
    <col min="8915" max="8915" width="11.6333333333333" style="179" customWidth="1"/>
    <col min="8916" max="8916" width="36.3666666666667" style="179" customWidth="1"/>
    <col min="8917" max="8919" width="13.45" style="179" customWidth="1"/>
    <col min="8920" max="8920" width="16.0916666666667" style="179" customWidth="1"/>
    <col min="8921" max="8921" width="2.725" style="179" customWidth="1"/>
    <col min="8922" max="8922" width="3.26666666666667" style="179" customWidth="1"/>
    <col min="8923" max="8923" width="10.45" style="179" customWidth="1"/>
    <col min="8924" max="8924" width="9.63333333333333" style="179" customWidth="1"/>
    <col min="8925" max="8925" width="11.3666666666667" style="179" customWidth="1"/>
    <col min="8926" max="8926" width="11.0916666666667" style="179" customWidth="1"/>
    <col min="8927" max="8927" width="14.2666666666667" style="179" customWidth="1"/>
    <col min="8928" max="8929" width="11.0916666666667" style="179" customWidth="1"/>
    <col min="8930" max="9169" width="9" style="179"/>
    <col min="9170" max="9170" width="3.36666666666667" style="179" customWidth="1"/>
    <col min="9171" max="9171" width="11.6333333333333" style="179" customWidth="1"/>
    <col min="9172" max="9172" width="36.3666666666667" style="179" customWidth="1"/>
    <col min="9173" max="9175" width="13.45" style="179" customWidth="1"/>
    <col min="9176" max="9176" width="16.0916666666667" style="179" customWidth="1"/>
    <col min="9177" max="9177" width="2.725" style="179" customWidth="1"/>
    <col min="9178" max="9178" width="3.26666666666667" style="179" customWidth="1"/>
    <col min="9179" max="9179" width="10.45" style="179" customWidth="1"/>
    <col min="9180" max="9180" width="9.63333333333333" style="179" customWidth="1"/>
    <col min="9181" max="9181" width="11.3666666666667" style="179" customWidth="1"/>
    <col min="9182" max="9182" width="11.0916666666667" style="179" customWidth="1"/>
    <col min="9183" max="9183" width="14.2666666666667" style="179" customWidth="1"/>
    <col min="9184" max="9185" width="11.0916666666667" style="179" customWidth="1"/>
    <col min="9186" max="9425" width="9" style="179"/>
    <col min="9426" max="9426" width="3.36666666666667" style="179" customWidth="1"/>
    <col min="9427" max="9427" width="11.6333333333333" style="179" customWidth="1"/>
    <col min="9428" max="9428" width="36.3666666666667" style="179" customWidth="1"/>
    <col min="9429" max="9431" width="13.45" style="179" customWidth="1"/>
    <col min="9432" max="9432" width="16.0916666666667" style="179" customWidth="1"/>
    <col min="9433" max="9433" width="2.725" style="179" customWidth="1"/>
    <col min="9434" max="9434" width="3.26666666666667" style="179" customWidth="1"/>
    <col min="9435" max="9435" width="10.45" style="179" customWidth="1"/>
    <col min="9436" max="9436" width="9.63333333333333" style="179" customWidth="1"/>
    <col min="9437" max="9437" width="11.3666666666667" style="179" customWidth="1"/>
    <col min="9438" max="9438" width="11.0916666666667" style="179" customWidth="1"/>
    <col min="9439" max="9439" width="14.2666666666667" style="179" customWidth="1"/>
    <col min="9440" max="9441" width="11.0916666666667" style="179" customWidth="1"/>
    <col min="9442" max="9681" width="9" style="179"/>
    <col min="9682" max="9682" width="3.36666666666667" style="179" customWidth="1"/>
    <col min="9683" max="9683" width="11.6333333333333" style="179" customWidth="1"/>
    <col min="9684" max="9684" width="36.3666666666667" style="179" customWidth="1"/>
    <col min="9685" max="9687" width="13.45" style="179" customWidth="1"/>
    <col min="9688" max="9688" width="16.0916666666667" style="179" customWidth="1"/>
    <col min="9689" max="9689" width="2.725" style="179" customWidth="1"/>
    <col min="9690" max="9690" width="3.26666666666667" style="179" customWidth="1"/>
    <col min="9691" max="9691" width="10.45" style="179" customWidth="1"/>
    <col min="9692" max="9692" width="9.63333333333333" style="179" customWidth="1"/>
    <col min="9693" max="9693" width="11.3666666666667" style="179" customWidth="1"/>
    <col min="9694" max="9694" width="11.0916666666667" style="179" customWidth="1"/>
    <col min="9695" max="9695" width="14.2666666666667" style="179" customWidth="1"/>
    <col min="9696" max="9697" width="11.0916666666667" style="179" customWidth="1"/>
    <col min="9698" max="9937" width="9" style="179"/>
    <col min="9938" max="9938" width="3.36666666666667" style="179" customWidth="1"/>
    <col min="9939" max="9939" width="11.6333333333333" style="179" customWidth="1"/>
    <col min="9940" max="9940" width="36.3666666666667" style="179" customWidth="1"/>
    <col min="9941" max="9943" width="13.45" style="179" customWidth="1"/>
    <col min="9944" max="9944" width="16.0916666666667" style="179" customWidth="1"/>
    <col min="9945" max="9945" width="2.725" style="179" customWidth="1"/>
    <col min="9946" max="9946" width="3.26666666666667" style="179" customWidth="1"/>
    <col min="9947" max="9947" width="10.45" style="179" customWidth="1"/>
    <col min="9948" max="9948" width="9.63333333333333" style="179" customWidth="1"/>
    <col min="9949" max="9949" width="11.3666666666667" style="179" customWidth="1"/>
    <col min="9950" max="9950" width="11.0916666666667" style="179" customWidth="1"/>
    <col min="9951" max="9951" width="14.2666666666667" style="179" customWidth="1"/>
    <col min="9952" max="9953" width="11.0916666666667" style="179" customWidth="1"/>
    <col min="9954" max="10193" width="9" style="179"/>
    <col min="10194" max="10194" width="3.36666666666667" style="179" customWidth="1"/>
    <col min="10195" max="10195" width="11.6333333333333" style="179" customWidth="1"/>
    <col min="10196" max="10196" width="36.3666666666667" style="179" customWidth="1"/>
    <col min="10197" max="10199" width="13.45" style="179" customWidth="1"/>
    <col min="10200" max="10200" width="16.0916666666667" style="179" customWidth="1"/>
    <col min="10201" max="10201" width="2.725" style="179" customWidth="1"/>
    <col min="10202" max="10202" width="3.26666666666667" style="179" customWidth="1"/>
    <col min="10203" max="10203" width="10.45" style="179" customWidth="1"/>
    <col min="10204" max="10204" width="9.63333333333333" style="179" customWidth="1"/>
    <col min="10205" max="10205" width="11.3666666666667" style="179" customWidth="1"/>
    <col min="10206" max="10206" width="11.0916666666667" style="179" customWidth="1"/>
    <col min="10207" max="10207" width="14.2666666666667" style="179" customWidth="1"/>
    <col min="10208" max="10209" width="11.0916666666667" style="179" customWidth="1"/>
    <col min="10210" max="10449" width="9" style="179"/>
    <col min="10450" max="10450" width="3.36666666666667" style="179" customWidth="1"/>
    <col min="10451" max="10451" width="11.6333333333333" style="179" customWidth="1"/>
    <col min="10452" max="10452" width="36.3666666666667" style="179" customWidth="1"/>
    <col min="10453" max="10455" width="13.45" style="179" customWidth="1"/>
    <col min="10456" max="10456" width="16.0916666666667" style="179" customWidth="1"/>
    <col min="10457" max="10457" width="2.725" style="179" customWidth="1"/>
    <col min="10458" max="10458" width="3.26666666666667" style="179" customWidth="1"/>
    <col min="10459" max="10459" width="10.45" style="179" customWidth="1"/>
    <col min="10460" max="10460" width="9.63333333333333" style="179" customWidth="1"/>
    <col min="10461" max="10461" width="11.3666666666667" style="179" customWidth="1"/>
    <col min="10462" max="10462" width="11.0916666666667" style="179" customWidth="1"/>
    <col min="10463" max="10463" width="14.2666666666667" style="179" customWidth="1"/>
    <col min="10464" max="10465" width="11.0916666666667" style="179" customWidth="1"/>
    <col min="10466" max="10705" width="9" style="179"/>
    <col min="10706" max="10706" width="3.36666666666667" style="179" customWidth="1"/>
    <col min="10707" max="10707" width="11.6333333333333" style="179" customWidth="1"/>
    <col min="10708" max="10708" width="36.3666666666667" style="179" customWidth="1"/>
    <col min="10709" max="10711" width="13.45" style="179" customWidth="1"/>
    <col min="10712" max="10712" width="16.0916666666667" style="179" customWidth="1"/>
    <col min="10713" max="10713" width="2.725" style="179" customWidth="1"/>
    <col min="10714" max="10714" width="3.26666666666667" style="179" customWidth="1"/>
    <col min="10715" max="10715" width="10.45" style="179" customWidth="1"/>
    <col min="10716" max="10716" width="9.63333333333333" style="179" customWidth="1"/>
    <col min="10717" max="10717" width="11.3666666666667" style="179" customWidth="1"/>
    <col min="10718" max="10718" width="11.0916666666667" style="179" customWidth="1"/>
    <col min="10719" max="10719" width="14.2666666666667" style="179" customWidth="1"/>
    <col min="10720" max="10721" width="11.0916666666667" style="179" customWidth="1"/>
    <col min="10722" max="10961" width="9" style="179"/>
    <col min="10962" max="10962" width="3.36666666666667" style="179" customWidth="1"/>
    <col min="10963" max="10963" width="11.6333333333333" style="179" customWidth="1"/>
    <col min="10964" max="10964" width="36.3666666666667" style="179" customWidth="1"/>
    <col min="10965" max="10967" width="13.45" style="179" customWidth="1"/>
    <col min="10968" max="10968" width="16.0916666666667" style="179" customWidth="1"/>
    <col min="10969" max="10969" width="2.725" style="179" customWidth="1"/>
    <col min="10970" max="10970" width="3.26666666666667" style="179" customWidth="1"/>
    <col min="10971" max="10971" width="10.45" style="179" customWidth="1"/>
    <col min="10972" max="10972" width="9.63333333333333" style="179" customWidth="1"/>
    <col min="10973" max="10973" width="11.3666666666667" style="179" customWidth="1"/>
    <col min="10974" max="10974" width="11.0916666666667" style="179" customWidth="1"/>
    <col min="10975" max="10975" width="14.2666666666667" style="179" customWidth="1"/>
    <col min="10976" max="10977" width="11.0916666666667" style="179" customWidth="1"/>
    <col min="10978" max="11217" width="9" style="179"/>
    <col min="11218" max="11218" width="3.36666666666667" style="179" customWidth="1"/>
    <col min="11219" max="11219" width="11.6333333333333" style="179" customWidth="1"/>
    <col min="11220" max="11220" width="36.3666666666667" style="179" customWidth="1"/>
    <col min="11221" max="11223" width="13.45" style="179" customWidth="1"/>
    <col min="11224" max="11224" width="16.0916666666667" style="179" customWidth="1"/>
    <col min="11225" max="11225" width="2.725" style="179" customWidth="1"/>
    <col min="11226" max="11226" width="3.26666666666667" style="179" customWidth="1"/>
    <col min="11227" max="11227" width="10.45" style="179" customWidth="1"/>
    <col min="11228" max="11228" width="9.63333333333333" style="179" customWidth="1"/>
    <col min="11229" max="11229" width="11.3666666666667" style="179" customWidth="1"/>
    <col min="11230" max="11230" width="11.0916666666667" style="179" customWidth="1"/>
    <col min="11231" max="11231" width="14.2666666666667" style="179" customWidth="1"/>
    <col min="11232" max="11233" width="11.0916666666667" style="179" customWidth="1"/>
    <col min="11234" max="11473" width="9" style="179"/>
    <col min="11474" max="11474" width="3.36666666666667" style="179" customWidth="1"/>
    <col min="11475" max="11475" width="11.6333333333333" style="179" customWidth="1"/>
    <col min="11476" max="11476" width="36.3666666666667" style="179" customWidth="1"/>
    <col min="11477" max="11479" width="13.45" style="179" customWidth="1"/>
    <col min="11480" max="11480" width="16.0916666666667" style="179" customWidth="1"/>
    <col min="11481" max="11481" width="2.725" style="179" customWidth="1"/>
    <col min="11482" max="11482" width="3.26666666666667" style="179" customWidth="1"/>
    <col min="11483" max="11483" width="10.45" style="179" customWidth="1"/>
    <col min="11484" max="11484" width="9.63333333333333" style="179" customWidth="1"/>
    <col min="11485" max="11485" width="11.3666666666667" style="179" customWidth="1"/>
    <col min="11486" max="11486" width="11.0916666666667" style="179" customWidth="1"/>
    <col min="11487" max="11487" width="14.2666666666667" style="179" customWidth="1"/>
    <col min="11488" max="11489" width="11.0916666666667" style="179" customWidth="1"/>
    <col min="11490" max="11729" width="9" style="179"/>
    <col min="11730" max="11730" width="3.36666666666667" style="179" customWidth="1"/>
    <col min="11731" max="11731" width="11.6333333333333" style="179" customWidth="1"/>
    <col min="11732" max="11732" width="36.3666666666667" style="179" customWidth="1"/>
    <col min="11733" max="11735" width="13.45" style="179" customWidth="1"/>
    <col min="11736" max="11736" width="16.0916666666667" style="179" customWidth="1"/>
    <col min="11737" max="11737" width="2.725" style="179" customWidth="1"/>
    <col min="11738" max="11738" width="3.26666666666667" style="179" customWidth="1"/>
    <col min="11739" max="11739" width="10.45" style="179" customWidth="1"/>
    <col min="11740" max="11740" width="9.63333333333333" style="179" customWidth="1"/>
    <col min="11741" max="11741" width="11.3666666666667" style="179" customWidth="1"/>
    <col min="11742" max="11742" width="11.0916666666667" style="179" customWidth="1"/>
    <col min="11743" max="11743" width="14.2666666666667" style="179" customWidth="1"/>
    <col min="11744" max="11745" width="11.0916666666667" style="179" customWidth="1"/>
    <col min="11746" max="11985" width="9" style="179"/>
    <col min="11986" max="11986" width="3.36666666666667" style="179" customWidth="1"/>
    <col min="11987" max="11987" width="11.6333333333333" style="179" customWidth="1"/>
    <col min="11988" max="11988" width="36.3666666666667" style="179" customWidth="1"/>
    <col min="11989" max="11991" width="13.45" style="179" customWidth="1"/>
    <col min="11992" max="11992" width="16.0916666666667" style="179" customWidth="1"/>
    <col min="11993" max="11993" width="2.725" style="179" customWidth="1"/>
    <col min="11994" max="11994" width="3.26666666666667" style="179" customWidth="1"/>
    <col min="11995" max="11995" width="10.45" style="179" customWidth="1"/>
    <col min="11996" max="11996" width="9.63333333333333" style="179" customWidth="1"/>
    <col min="11997" max="11997" width="11.3666666666667" style="179" customWidth="1"/>
    <col min="11998" max="11998" width="11.0916666666667" style="179" customWidth="1"/>
    <col min="11999" max="11999" width="14.2666666666667" style="179" customWidth="1"/>
    <col min="12000" max="12001" width="11.0916666666667" style="179" customWidth="1"/>
    <col min="12002" max="12241" width="9" style="179"/>
    <col min="12242" max="12242" width="3.36666666666667" style="179" customWidth="1"/>
    <col min="12243" max="12243" width="11.6333333333333" style="179" customWidth="1"/>
    <col min="12244" max="12244" width="36.3666666666667" style="179" customWidth="1"/>
    <col min="12245" max="12247" width="13.45" style="179" customWidth="1"/>
    <col min="12248" max="12248" width="16.0916666666667" style="179" customWidth="1"/>
    <col min="12249" max="12249" width="2.725" style="179" customWidth="1"/>
    <col min="12250" max="12250" width="3.26666666666667" style="179" customWidth="1"/>
    <col min="12251" max="12251" width="10.45" style="179" customWidth="1"/>
    <col min="12252" max="12252" width="9.63333333333333" style="179" customWidth="1"/>
    <col min="12253" max="12253" width="11.3666666666667" style="179" customWidth="1"/>
    <col min="12254" max="12254" width="11.0916666666667" style="179" customWidth="1"/>
    <col min="12255" max="12255" width="14.2666666666667" style="179" customWidth="1"/>
    <col min="12256" max="12257" width="11.0916666666667" style="179" customWidth="1"/>
    <col min="12258" max="12497" width="9" style="179"/>
    <col min="12498" max="12498" width="3.36666666666667" style="179" customWidth="1"/>
    <col min="12499" max="12499" width="11.6333333333333" style="179" customWidth="1"/>
    <col min="12500" max="12500" width="36.3666666666667" style="179" customWidth="1"/>
    <col min="12501" max="12503" width="13.45" style="179" customWidth="1"/>
    <col min="12504" max="12504" width="16.0916666666667" style="179" customWidth="1"/>
    <col min="12505" max="12505" width="2.725" style="179" customWidth="1"/>
    <col min="12506" max="12506" width="3.26666666666667" style="179" customWidth="1"/>
    <col min="12507" max="12507" width="10.45" style="179" customWidth="1"/>
    <col min="12508" max="12508" width="9.63333333333333" style="179" customWidth="1"/>
    <col min="12509" max="12509" width="11.3666666666667" style="179" customWidth="1"/>
    <col min="12510" max="12510" width="11.0916666666667" style="179" customWidth="1"/>
    <col min="12511" max="12511" width="14.2666666666667" style="179" customWidth="1"/>
    <col min="12512" max="12513" width="11.0916666666667" style="179" customWidth="1"/>
    <col min="12514" max="12753" width="9" style="179"/>
    <col min="12754" max="12754" width="3.36666666666667" style="179" customWidth="1"/>
    <col min="12755" max="12755" width="11.6333333333333" style="179" customWidth="1"/>
    <col min="12756" max="12756" width="36.3666666666667" style="179" customWidth="1"/>
    <col min="12757" max="12759" width="13.45" style="179" customWidth="1"/>
    <col min="12760" max="12760" width="16.0916666666667" style="179" customWidth="1"/>
    <col min="12761" max="12761" width="2.725" style="179" customWidth="1"/>
    <col min="12762" max="12762" width="3.26666666666667" style="179" customWidth="1"/>
    <col min="12763" max="12763" width="10.45" style="179" customWidth="1"/>
    <col min="12764" max="12764" width="9.63333333333333" style="179" customWidth="1"/>
    <col min="12765" max="12765" width="11.3666666666667" style="179" customWidth="1"/>
    <col min="12766" max="12766" width="11.0916666666667" style="179" customWidth="1"/>
    <col min="12767" max="12767" width="14.2666666666667" style="179" customWidth="1"/>
    <col min="12768" max="12769" width="11.0916666666667" style="179" customWidth="1"/>
    <col min="12770" max="13009" width="9" style="179"/>
    <col min="13010" max="13010" width="3.36666666666667" style="179" customWidth="1"/>
    <col min="13011" max="13011" width="11.6333333333333" style="179" customWidth="1"/>
    <col min="13012" max="13012" width="36.3666666666667" style="179" customWidth="1"/>
    <col min="13013" max="13015" width="13.45" style="179" customWidth="1"/>
    <col min="13016" max="13016" width="16.0916666666667" style="179" customWidth="1"/>
    <col min="13017" max="13017" width="2.725" style="179" customWidth="1"/>
    <col min="13018" max="13018" width="3.26666666666667" style="179" customWidth="1"/>
    <col min="13019" max="13019" width="10.45" style="179" customWidth="1"/>
    <col min="13020" max="13020" width="9.63333333333333" style="179" customWidth="1"/>
    <col min="13021" max="13021" width="11.3666666666667" style="179" customWidth="1"/>
    <col min="13022" max="13022" width="11.0916666666667" style="179" customWidth="1"/>
    <col min="13023" max="13023" width="14.2666666666667" style="179" customWidth="1"/>
    <col min="13024" max="13025" width="11.0916666666667" style="179" customWidth="1"/>
    <col min="13026" max="13265" width="9" style="179"/>
    <col min="13266" max="13266" width="3.36666666666667" style="179" customWidth="1"/>
    <col min="13267" max="13267" width="11.6333333333333" style="179" customWidth="1"/>
    <col min="13268" max="13268" width="36.3666666666667" style="179" customWidth="1"/>
    <col min="13269" max="13271" width="13.45" style="179" customWidth="1"/>
    <col min="13272" max="13272" width="16.0916666666667" style="179" customWidth="1"/>
    <col min="13273" max="13273" width="2.725" style="179" customWidth="1"/>
    <col min="13274" max="13274" width="3.26666666666667" style="179" customWidth="1"/>
    <col min="13275" max="13275" width="10.45" style="179" customWidth="1"/>
    <col min="13276" max="13276" width="9.63333333333333" style="179" customWidth="1"/>
    <col min="13277" max="13277" width="11.3666666666667" style="179" customWidth="1"/>
    <col min="13278" max="13278" width="11.0916666666667" style="179" customWidth="1"/>
    <col min="13279" max="13279" width="14.2666666666667" style="179" customWidth="1"/>
    <col min="13280" max="13281" width="11.0916666666667" style="179" customWidth="1"/>
    <col min="13282" max="13521" width="9" style="179"/>
    <col min="13522" max="13522" width="3.36666666666667" style="179" customWidth="1"/>
    <col min="13523" max="13523" width="11.6333333333333" style="179" customWidth="1"/>
    <col min="13524" max="13524" width="36.3666666666667" style="179" customWidth="1"/>
    <col min="13525" max="13527" width="13.45" style="179" customWidth="1"/>
    <col min="13528" max="13528" width="16.0916666666667" style="179" customWidth="1"/>
    <col min="13529" max="13529" width="2.725" style="179" customWidth="1"/>
    <col min="13530" max="13530" width="3.26666666666667" style="179" customWidth="1"/>
    <col min="13531" max="13531" width="10.45" style="179" customWidth="1"/>
    <col min="13532" max="13532" width="9.63333333333333" style="179" customWidth="1"/>
    <col min="13533" max="13533" width="11.3666666666667" style="179" customWidth="1"/>
    <col min="13534" max="13534" width="11.0916666666667" style="179" customWidth="1"/>
    <col min="13535" max="13535" width="14.2666666666667" style="179" customWidth="1"/>
    <col min="13536" max="13537" width="11.0916666666667" style="179" customWidth="1"/>
    <col min="13538" max="13777" width="9" style="179"/>
    <col min="13778" max="13778" width="3.36666666666667" style="179" customWidth="1"/>
    <col min="13779" max="13779" width="11.6333333333333" style="179" customWidth="1"/>
    <col min="13780" max="13780" width="36.3666666666667" style="179" customWidth="1"/>
    <col min="13781" max="13783" width="13.45" style="179" customWidth="1"/>
    <col min="13784" max="13784" width="16.0916666666667" style="179" customWidth="1"/>
    <col min="13785" max="13785" width="2.725" style="179" customWidth="1"/>
    <col min="13786" max="13786" width="3.26666666666667" style="179" customWidth="1"/>
    <col min="13787" max="13787" width="10.45" style="179" customWidth="1"/>
    <col min="13788" max="13788" width="9.63333333333333" style="179" customWidth="1"/>
    <col min="13789" max="13789" width="11.3666666666667" style="179" customWidth="1"/>
    <col min="13790" max="13790" width="11.0916666666667" style="179" customWidth="1"/>
    <col min="13791" max="13791" width="14.2666666666667" style="179" customWidth="1"/>
    <col min="13792" max="13793" width="11.0916666666667" style="179" customWidth="1"/>
    <col min="13794" max="14033" width="9" style="179"/>
    <col min="14034" max="14034" width="3.36666666666667" style="179" customWidth="1"/>
    <col min="14035" max="14035" width="11.6333333333333" style="179" customWidth="1"/>
    <col min="14036" max="14036" width="36.3666666666667" style="179" customWidth="1"/>
    <col min="14037" max="14039" width="13.45" style="179" customWidth="1"/>
    <col min="14040" max="14040" width="16.0916666666667" style="179" customWidth="1"/>
    <col min="14041" max="14041" width="2.725" style="179" customWidth="1"/>
    <col min="14042" max="14042" width="3.26666666666667" style="179" customWidth="1"/>
    <col min="14043" max="14043" width="10.45" style="179" customWidth="1"/>
    <col min="14044" max="14044" width="9.63333333333333" style="179" customWidth="1"/>
    <col min="14045" max="14045" width="11.3666666666667" style="179" customWidth="1"/>
    <col min="14046" max="14046" width="11.0916666666667" style="179" customWidth="1"/>
    <col min="14047" max="14047" width="14.2666666666667" style="179" customWidth="1"/>
    <col min="14048" max="14049" width="11.0916666666667" style="179" customWidth="1"/>
    <col min="14050" max="14289" width="9" style="179"/>
    <col min="14290" max="14290" width="3.36666666666667" style="179" customWidth="1"/>
    <col min="14291" max="14291" width="11.6333333333333" style="179" customWidth="1"/>
    <col min="14292" max="14292" width="36.3666666666667" style="179" customWidth="1"/>
    <col min="14293" max="14295" width="13.45" style="179" customWidth="1"/>
    <col min="14296" max="14296" width="16.0916666666667" style="179" customWidth="1"/>
    <col min="14297" max="14297" width="2.725" style="179" customWidth="1"/>
    <col min="14298" max="14298" width="3.26666666666667" style="179" customWidth="1"/>
    <col min="14299" max="14299" width="10.45" style="179" customWidth="1"/>
    <col min="14300" max="14300" width="9.63333333333333" style="179" customWidth="1"/>
    <col min="14301" max="14301" width="11.3666666666667" style="179" customWidth="1"/>
    <col min="14302" max="14302" width="11.0916666666667" style="179" customWidth="1"/>
    <col min="14303" max="14303" width="14.2666666666667" style="179" customWidth="1"/>
    <col min="14304" max="14305" width="11.0916666666667" style="179" customWidth="1"/>
    <col min="14306" max="14545" width="9" style="179"/>
    <col min="14546" max="14546" width="3.36666666666667" style="179" customWidth="1"/>
    <col min="14547" max="14547" width="11.6333333333333" style="179" customWidth="1"/>
    <col min="14548" max="14548" width="36.3666666666667" style="179" customWidth="1"/>
    <col min="14549" max="14551" width="13.45" style="179" customWidth="1"/>
    <col min="14552" max="14552" width="16.0916666666667" style="179" customWidth="1"/>
    <col min="14553" max="14553" width="2.725" style="179" customWidth="1"/>
    <col min="14554" max="14554" width="3.26666666666667" style="179" customWidth="1"/>
    <col min="14555" max="14555" width="10.45" style="179" customWidth="1"/>
    <col min="14556" max="14556" width="9.63333333333333" style="179" customWidth="1"/>
    <col min="14557" max="14557" width="11.3666666666667" style="179" customWidth="1"/>
    <col min="14558" max="14558" width="11.0916666666667" style="179" customWidth="1"/>
    <col min="14559" max="14559" width="14.2666666666667" style="179" customWidth="1"/>
    <col min="14560" max="14561" width="11.0916666666667" style="179" customWidth="1"/>
    <col min="14562" max="14801" width="9" style="179"/>
    <col min="14802" max="14802" width="3.36666666666667" style="179" customWidth="1"/>
    <col min="14803" max="14803" width="11.6333333333333" style="179" customWidth="1"/>
    <col min="14804" max="14804" width="36.3666666666667" style="179" customWidth="1"/>
    <col min="14805" max="14807" width="13.45" style="179" customWidth="1"/>
    <col min="14808" max="14808" width="16.0916666666667" style="179" customWidth="1"/>
    <col min="14809" max="14809" width="2.725" style="179" customWidth="1"/>
    <col min="14810" max="14810" width="3.26666666666667" style="179" customWidth="1"/>
    <col min="14811" max="14811" width="10.45" style="179" customWidth="1"/>
    <col min="14812" max="14812" width="9.63333333333333" style="179" customWidth="1"/>
    <col min="14813" max="14813" width="11.3666666666667" style="179" customWidth="1"/>
    <col min="14814" max="14814" width="11.0916666666667" style="179" customWidth="1"/>
    <col min="14815" max="14815" width="14.2666666666667" style="179" customWidth="1"/>
    <col min="14816" max="14817" width="11.0916666666667" style="179" customWidth="1"/>
    <col min="14818" max="15057" width="9" style="179"/>
    <col min="15058" max="15058" width="3.36666666666667" style="179" customWidth="1"/>
    <col min="15059" max="15059" width="11.6333333333333" style="179" customWidth="1"/>
    <col min="15060" max="15060" width="36.3666666666667" style="179" customWidth="1"/>
    <col min="15061" max="15063" width="13.45" style="179" customWidth="1"/>
    <col min="15064" max="15064" width="16.0916666666667" style="179" customWidth="1"/>
    <col min="15065" max="15065" width="2.725" style="179" customWidth="1"/>
    <col min="15066" max="15066" width="3.26666666666667" style="179" customWidth="1"/>
    <col min="15067" max="15067" width="10.45" style="179" customWidth="1"/>
    <col min="15068" max="15068" width="9.63333333333333" style="179" customWidth="1"/>
    <col min="15069" max="15069" width="11.3666666666667" style="179" customWidth="1"/>
    <col min="15070" max="15070" width="11.0916666666667" style="179" customWidth="1"/>
    <col min="15071" max="15071" width="14.2666666666667" style="179" customWidth="1"/>
    <col min="15072" max="15073" width="11.0916666666667" style="179" customWidth="1"/>
    <col min="15074" max="15313" width="9" style="179"/>
    <col min="15314" max="15314" width="3.36666666666667" style="179" customWidth="1"/>
    <col min="15315" max="15315" width="11.6333333333333" style="179" customWidth="1"/>
    <col min="15316" max="15316" width="36.3666666666667" style="179" customWidth="1"/>
    <col min="15317" max="15319" width="13.45" style="179" customWidth="1"/>
    <col min="15320" max="15320" width="16.0916666666667" style="179" customWidth="1"/>
    <col min="15321" max="15321" width="2.725" style="179" customWidth="1"/>
    <col min="15322" max="15322" width="3.26666666666667" style="179" customWidth="1"/>
    <col min="15323" max="15323" width="10.45" style="179" customWidth="1"/>
    <col min="15324" max="15324" width="9.63333333333333" style="179" customWidth="1"/>
    <col min="15325" max="15325" width="11.3666666666667" style="179" customWidth="1"/>
    <col min="15326" max="15326" width="11.0916666666667" style="179" customWidth="1"/>
    <col min="15327" max="15327" width="14.2666666666667" style="179" customWidth="1"/>
    <col min="15328" max="15329" width="11.0916666666667" style="179" customWidth="1"/>
    <col min="15330" max="15569" width="9" style="179"/>
    <col min="15570" max="15570" width="3.36666666666667" style="179" customWidth="1"/>
    <col min="15571" max="15571" width="11.6333333333333" style="179" customWidth="1"/>
    <col min="15572" max="15572" width="36.3666666666667" style="179" customWidth="1"/>
    <col min="15573" max="15575" width="13.45" style="179" customWidth="1"/>
    <col min="15576" max="15576" width="16.0916666666667" style="179" customWidth="1"/>
    <col min="15577" max="15577" width="2.725" style="179" customWidth="1"/>
    <col min="15578" max="15578" width="3.26666666666667" style="179" customWidth="1"/>
    <col min="15579" max="15579" width="10.45" style="179" customWidth="1"/>
    <col min="15580" max="15580" width="9.63333333333333" style="179" customWidth="1"/>
    <col min="15581" max="15581" width="11.3666666666667" style="179" customWidth="1"/>
    <col min="15582" max="15582" width="11.0916666666667" style="179" customWidth="1"/>
    <col min="15583" max="15583" width="14.2666666666667" style="179" customWidth="1"/>
    <col min="15584" max="15585" width="11.0916666666667" style="179" customWidth="1"/>
    <col min="15586" max="15825" width="9" style="179"/>
    <col min="15826" max="15826" width="3.36666666666667" style="179" customWidth="1"/>
    <col min="15827" max="15827" width="11.6333333333333" style="179" customWidth="1"/>
    <col min="15828" max="15828" width="36.3666666666667" style="179" customWidth="1"/>
    <col min="15829" max="15831" width="13.45" style="179" customWidth="1"/>
    <col min="15832" max="15832" width="16.0916666666667" style="179" customWidth="1"/>
    <col min="15833" max="15833" width="2.725" style="179" customWidth="1"/>
    <col min="15834" max="15834" width="3.26666666666667" style="179" customWidth="1"/>
    <col min="15835" max="15835" width="10.45" style="179" customWidth="1"/>
    <col min="15836" max="15836" width="9.63333333333333" style="179" customWidth="1"/>
    <col min="15837" max="15837" width="11.3666666666667" style="179" customWidth="1"/>
    <col min="15838" max="15838" width="11.0916666666667" style="179" customWidth="1"/>
    <col min="15839" max="15839" width="14.2666666666667" style="179" customWidth="1"/>
    <col min="15840" max="15841" width="11.0916666666667" style="179" customWidth="1"/>
    <col min="15842" max="16081" width="9" style="179"/>
    <col min="16082" max="16082" width="3.36666666666667" style="179" customWidth="1"/>
    <col min="16083" max="16083" width="11.6333333333333" style="179" customWidth="1"/>
    <col min="16084" max="16084" width="36.3666666666667" style="179" customWidth="1"/>
    <col min="16085" max="16087" width="13.45" style="179" customWidth="1"/>
    <col min="16088" max="16088" width="16.0916666666667" style="179" customWidth="1"/>
    <col min="16089" max="16089" width="2.725" style="179" customWidth="1"/>
    <col min="16090" max="16090" width="3.26666666666667" style="179" customWidth="1"/>
    <col min="16091" max="16091" width="10.45" style="179" customWidth="1"/>
    <col min="16092" max="16092" width="9.63333333333333" style="179" customWidth="1"/>
    <col min="16093" max="16093" width="11.3666666666667" style="179" customWidth="1"/>
    <col min="16094" max="16094" width="11.0916666666667" style="179" customWidth="1"/>
    <col min="16095" max="16095" width="14.2666666666667" style="179" customWidth="1"/>
    <col min="16096" max="16097" width="11.0916666666667" style="179" customWidth="1"/>
    <col min="16098" max="16384" width="9" style="179"/>
  </cols>
  <sheetData>
    <row r="1" ht="21" customHeight="1" spans="2:2">
      <c r="B1" s="233" t="s">
        <v>11</v>
      </c>
    </row>
    <row r="2" s="227" customFormat="1" ht="30" customHeight="1" spans="2:4">
      <c r="B2" s="11" t="s">
        <v>141</v>
      </c>
      <c r="C2" s="11"/>
      <c r="D2" s="11"/>
    </row>
    <row r="3" s="228" customFormat="1" ht="17.25" customHeight="1" spans="2:3">
      <c r="B3" s="234"/>
      <c r="C3" s="235" t="s">
        <v>41</v>
      </c>
    </row>
    <row r="4" s="229" customFormat="1" ht="60" customHeight="1" spans="1:4">
      <c r="A4" s="229" t="s">
        <v>142</v>
      </c>
      <c r="B4" s="236" t="s">
        <v>143</v>
      </c>
      <c r="C4" s="237" t="s">
        <v>144</v>
      </c>
      <c r="D4" s="237" t="s">
        <v>145</v>
      </c>
    </row>
    <row r="5" ht="18" customHeight="1" spans="1:4">
      <c r="A5" s="238">
        <v>2</v>
      </c>
      <c r="B5" s="239" t="s">
        <v>146</v>
      </c>
      <c r="C5" s="185">
        <v>762617</v>
      </c>
      <c r="D5" s="240"/>
    </row>
    <row r="6" ht="18" customHeight="1" spans="1:4">
      <c r="A6" s="241">
        <v>201</v>
      </c>
      <c r="B6" s="242" t="s">
        <v>147</v>
      </c>
      <c r="C6" s="185">
        <v>98990</v>
      </c>
      <c r="D6" s="240"/>
    </row>
    <row r="7" ht="18" customHeight="1" spans="1:4">
      <c r="A7" s="241">
        <v>20101</v>
      </c>
      <c r="B7" s="242" t="s">
        <v>148</v>
      </c>
      <c r="C7" s="185">
        <v>2438</v>
      </c>
      <c r="D7" s="240"/>
    </row>
    <row r="8" ht="18" customHeight="1" spans="1:4">
      <c r="A8" s="241">
        <v>2010101</v>
      </c>
      <c r="B8" s="242" t="s">
        <v>149</v>
      </c>
      <c r="C8" s="185">
        <v>2102</v>
      </c>
      <c r="D8" s="240"/>
    </row>
    <row r="9" ht="18" customHeight="1" spans="1:4">
      <c r="A9" s="241">
        <v>2010102</v>
      </c>
      <c r="B9" s="242" t="s">
        <v>150</v>
      </c>
      <c r="C9" s="185">
        <v>106</v>
      </c>
      <c r="D9" s="240"/>
    </row>
    <row r="10" customFormat="1" ht="18" customHeight="1" spans="1:4">
      <c r="A10" s="241">
        <v>2010103</v>
      </c>
      <c r="B10" s="242" t="s">
        <v>151</v>
      </c>
      <c r="C10" s="185">
        <v>0</v>
      </c>
      <c r="D10" s="243"/>
    </row>
    <row r="11" ht="18" customHeight="1" spans="1:4">
      <c r="A11" s="241">
        <v>2010104</v>
      </c>
      <c r="B11" s="242" t="s">
        <v>152</v>
      </c>
      <c r="C11" s="185">
        <v>106</v>
      </c>
      <c r="D11" s="240"/>
    </row>
    <row r="12" ht="18" customHeight="1" spans="1:4">
      <c r="A12" s="241">
        <v>2010105</v>
      </c>
      <c r="B12" s="242" t="s">
        <v>153</v>
      </c>
      <c r="C12" s="185">
        <v>0</v>
      </c>
      <c r="D12" s="240"/>
    </row>
    <row r="13" ht="18" customHeight="1" spans="1:4">
      <c r="A13" s="241">
        <v>2010106</v>
      </c>
      <c r="B13" s="242" t="s">
        <v>154</v>
      </c>
      <c r="C13" s="185">
        <v>0</v>
      </c>
      <c r="D13" s="240"/>
    </row>
    <row r="14" customFormat="1" ht="18" customHeight="1" spans="1:4">
      <c r="A14" s="241">
        <v>2010107</v>
      </c>
      <c r="B14" s="242" t="s">
        <v>155</v>
      </c>
      <c r="C14" s="185">
        <v>0</v>
      </c>
      <c r="D14" s="243"/>
    </row>
    <row r="15" ht="18" customHeight="1" spans="1:4">
      <c r="A15" s="241">
        <v>2010108</v>
      </c>
      <c r="B15" s="242" t="s">
        <v>156</v>
      </c>
      <c r="C15" s="185">
        <v>78</v>
      </c>
      <c r="D15" s="240"/>
    </row>
    <row r="16" customFormat="1" ht="18" customHeight="1" spans="1:4">
      <c r="A16" s="241">
        <v>2010109</v>
      </c>
      <c r="B16" s="242" t="s">
        <v>157</v>
      </c>
      <c r="C16" s="185">
        <v>0</v>
      </c>
      <c r="D16" s="243"/>
    </row>
    <row r="17" customFormat="1" ht="18" customHeight="1" spans="1:4">
      <c r="A17" s="241">
        <v>2010150</v>
      </c>
      <c r="B17" s="242" t="s">
        <v>158</v>
      </c>
      <c r="C17" s="185">
        <v>0</v>
      </c>
      <c r="D17" s="243"/>
    </row>
    <row r="18" ht="18" customHeight="1" spans="1:4">
      <c r="A18" s="241">
        <v>2010199</v>
      </c>
      <c r="B18" s="242" t="s">
        <v>159</v>
      </c>
      <c r="C18" s="185">
        <v>46</v>
      </c>
      <c r="D18" s="243"/>
    </row>
    <row r="19" ht="18" customHeight="1" spans="1:4">
      <c r="A19" s="241">
        <v>20102</v>
      </c>
      <c r="B19" s="242" t="s">
        <v>160</v>
      </c>
      <c r="C19" s="185">
        <v>1691</v>
      </c>
      <c r="D19" s="240"/>
    </row>
    <row r="20" ht="18" customHeight="1" spans="1:4">
      <c r="A20" s="241">
        <v>2010201</v>
      </c>
      <c r="B20" s="242" t="s">
        <v>149</v>
      </c>
      <c r="C20" s="185">
        <v>1382</v>
      </c>
      <c r="D20" s="240"/>
    </row>
    <row r="21" ht="18" customHeight="1" spans="1:4">
      <c r="A21" s="241">
        <v>2010202</v>
      </c>
      <c r="B21" s="242" t="s">
        <v>150</v>
      </c>
      <c r="C21" s="185">
        <v>0</v>
      </c>
      <c r="D21" s="240"/>
    </row>
    <row r="22" customFormat="1" ht="18" customHeight="1" spans="1:4">
      <c r="A22" s="241">
        <v>2010203</v>
      </c>
      <c r="B22" s="242" t="s">
        <v>151</v>
      </c>
      <c r="C22" s="185">
        <v>0</v>
      </c>
      <c r="D22" s="243"/>
    </row>
    <row r="23" ht="18" customHeight="1" spans="1:4">
      <c r="A23" s="241">
        <v>2010204</v>
      </c>
      <c r="B23" s="242" t="s">
        <v>161</v>
      </c>
      <c r="C23" s="185">
        <v>0</v>
      </c>
      <c r="D23" s="240"/>
    </row>
    <row r="24" ht="18" customHeight="1" spans="1:4">
      <c r="A24" s="241">
        <v>2010205</v>
      </c>
      <c r="B24" s="242" t="s">
        <v>162</v>
      </c>
      <c r="C24" s="185">
        <v>0</v>
      </c>
      <c r="D24" s="240"/>
    </row>
    <row r="25" customFormat="1" ht="18" customHeight="1" spans="1:4">
      <c r="A25" s="241">
        <v>2010206</v>
      </c>
      <c r="B25" s="242" t="s">
        <v>163</v>
      </c>
      <c r="C25" s="185">
        <v>0</v>
      </c>
      <c r="D25" s="243"/>
    </row>
    <row r="26" customFormat="1" ht="18" customHeight="1" spans="1:4">
      <c r="A26" s="241">
        <v>2010250</v>
      </c>
      <c r="B26" s="242" t="s">
        <v>158</v>
      </c>
      <c r="C26" s="185">
        <v>0</v>
      </c>
      <c r="D26" s="243"/>
    </row>
    <row r="27" ht="18" customHeight="1" spans="1:4">
      <c r="A27" s="241">
        <v>2010299</v>
      </c>
      <c r="B27" s="242" t="s">
        <v>164</v>
      </c>
      <c r="C27" s="185">
        <v>309</v>
      </c>
      <c r="D27" s="243"/>
    </row>
    <row r="28" ht="18" customHeight="1" spans="1:4">
      <c r="A28" s="241">
        <v>20103</v>
      </c>
      <c r="B28" s="242" t="s">
        <v>165</v>
      </c>
      <c r="C28" s="185">
        <v>35324</v>
      </c>
      <c r="D28" s="240"/>
    </row>
    <row r="29" ht="18" customHeight="1" spans="1:4">
      <c r="A29" s="241">
        <v>2010301</v>
      </c>
      <c r="B29" s="242" t="s">
        <v>149</v>
      </c>
      <c r="C29" s="185">
        <v>19127</v>
      </c>
      <c r="D29" s="240"/>
    </row>
    <row r="30" ht="18" customHeight="1" spans="1:4">
      <c r="A30" s="241">
        <v>2010302</v>
      </c>
      <c r="B30" s="242" t="s">
        <v>150</v>
      </c>
      <c r="C30" s="185">
        <v>0</v>
      </c>
      <c r="D30" s="240"/>
    </row>
    <row r="31" customFormat="1" ht="18" customHeight="1" spans="1:4">
      <c r="A31" s="241">
        <v>2010303</v>
      </c>
      <c r="B31" s="242" t="s">
        <v>151</v>
      </c>
      <c r="C31" s="185">
        <v>0</v>
      </c>
      <c r="D31" s="243"/>
    </row>
    <row r="32" ht="18" customHeight="1" spans="1:4">
      <c r="A32" s="241">
        <v>2010304</v>
      </c>
      <c r="B32" s="242" t="s">
        <v>166</v>
      </c>
      <c r="C32" s="185">
        <v>0</v>
      </c>
      <c r="D32" s="240"/>
    </row>
    <row r="33" ht="18" customHeight="1" spans="1:4">
      <c r="A33" s="241">
        <v>2010305</v>
      </c>
      <c r="B33" s="242" t="s">
        <v>167</v>
      </c>
      <c r="C33" s="185">
        <v>0</v>
      </c>
      <c r="D33" s="240"/>
    </row>
    <row r="34" customFormat="1" ht="18" customHeight="1" spans="1:4">
      <c r="A34" s="241">
        <v>2010306</v>
      </c>
      <c r="B34" s="242" t="s">
        <v>168</v>
      </c>
      <c r="C34" s="185">
        <v>0</v>
      </c>
      <c r="D34" s="243"/>
    </row>
    <row r="35" s="230" customFormat="1" ht="18" customHeight="1" spans="1:4">
      <c r="A35" s="241">
        <v>2010308</v>
      </c>
      <c r="B35" s="242" t="s">
        <v>169</v>
      </c>
      <c r="C35" s="185">
        <v>30</v>
      </c>
      <c r="D35" s="243"/>
    </row>
    <row r="36" customFormat="1" ht="18" customHeight="1" spans="1:4">
      <c r="A36" s="241">
        <v>2010309</v>
      </c>
      <c r="B36" s="242" t="s">
        <v>170</v>
      </c>
      <c r="C36" s="185">
        <v>0</v>
      </c>
      <c r="D36" s="243"/>
    </row>
    <row r="37" ht="18" customHeight="1" spans="1:4">
      <c r="A37" s="241">
        <v>2010350</v>
      </c>
      <c r="B37" s="242" t="s">
        <v>158</v>
      </c>
      <c r="C37" s="185">
        <v>74</v>
      </c>
      <c r="D37" s="240"/>
    </row>
    <row r="38" ht="18" customHeight="1" spans="1:4">
      <c r="A38" s="241">
        <v>2010399</v>
      </c>
      <c r="B38" s="244" t="s">
        <v>171</v>
      </c>
      <c r="C38" s="185">
        <v>16092</v>
      </c>
      <c r="D38" s="240"/>
    </row>
    <row r="39" ht="18" customHeight="1" spans="1:4">
      <c r="A39" s="241">
        <v>20104</v>
      </c>
      <c r="B39" s="242" t="s">
        <v>172</v>
      </c>
      <c r="C39" s="185">
        <v>2905</v>
      </c>
      <c r="D39" s="240"/>
    </row>
    <row r="40" ht="18" customHeight="1" spans="1:4">
      <c r="A40" s="241">
        <v>2010401</v>
      </c>
      <c r="B40" s="242" t="s">
        <v>149</v>
      </c>
      <c r="C40" s="185">
        <v>1873</v>
      </c>
      <c r="D40" s="240"/>
    </row>
    <row r="41" ht="18" customHeight="1" spans="1:4">
      <c r="A41" s="241">
        <v>2010402</v>
      </c>
      <c r="B41" s="242" t="s">
        <v>150</v>
      </c>
      <c r="C41" s="185">
        <v>122</v>
      </c>
      <c r="D41" s="240"/>
    </row>
    <row r="42" ht="18" customHeight="1" spans="1:4">
      <c r="A42" s="241">
        <v>2010403</v>
      </c>
      <c r="B42" s="242" t="s">
        <v>151</v>
      </c>
      <c r="C42" s="185">
        <v>0</v>
      </c>
      <c r="D42" s="240"/>
    </row>
    <row r="43" ht="18" customHeight="1" spans="1:4">
      <c r="A43" s="241">
        <v>2010404</v>
      </c>
      <c r="B43" s="242" t="s">
        <v>173</v>
      </c>
      <c r="C43" s="185">
        <v>0</v>
      </c>
      <c r="D43" s="240"/>
    </row>
    <row r="44" ht="18" customHeight="1" spans="1:4">
      <c r="A44" s="241">
        <v>2010405</v>
      </c>
      <c r="B44" s="242" t="s">
        <v>174</v>
      </c>
      <c r="C44" s="185">
        <v>0</v>
      </c>
      <c r="D44" s="240"/>
    </row>
    <row r="45" ht="18" customHeight="1" spans="1:4">
      <c r="A45" s="241">
        <v>2010406</v>
      </c>
      <c r="B45" s="242" t="s">
        <v>175</v>
      </c>
      <c r="C45" s="185">
        <v>0</v>
      </c>
      <c r="D45" s="240"/>
    </row>
    <row r="46" customFormat="1" ht="18" customHeight="1" spans="1:4">
      <c r="A46" s="241">
        <v>2010407</v>
      </c>
      <c r="B46" s="242" t="s">
        <v>176</v>
      </c>
      <c r="C46" s="185">
        <v>0</v>
      </c>
      <c r="D46" s="243"/>
    </row>
    <row r="47" ht="18" customHeight="1" spans="1:4">
      <c r="A47" s="241">
        <v>2010408</v>
      </c>
      <c r="B47" s="242" t="s">
        <v>177</v>
      </c>
      <c r="C47" s="185">
        <v>0</v>
      </c>
      <c r="D47" s="243"/>
    </row>
    <row r="48" ht="18" customHeight="1" spans="1:4">
      <c r="A48" s="241">
        <v>2010450</v>
      </c>
      <c r="B48" s="242" t="s">
        <v>158</v>
      </c>
      <c r="C48" s="185">
        <v>0</v>
      </c>
      <c r="D48" s="240"/>
    </row>
    <row r="49" ht="18" customHeight="1" spans="1:4">
      <c r="A49" s="241">
        <v>2010499</v>
      </c>
      <c r="B49" s="242" t="s">
        <v>178</v>
      </c>
      <c r="C49" s="185">
        <v>909</v>
      </c>
      <c r="D49" s="240"/>
    </row>
    <row r="50" ht="18" customHeight="1" spans="1:4">
      <c r="A50" s="241">
        <v>20105</v>
      </c>
      <c r="B50" s="242" t="s">
        <v>179</v>
      </c>
      <c r="C50" s="185">
        <v>1096</v>
      </c>
      <c r="D50" s="240"/>
    </row>
    <row r="51" ht="18" customHeight="1" spans="1:4">
      <c r="A51" s="241">
        <v>2010501</v>
      </c>
      <c r="B51" s="242" t="s">
        <v>149</v>
      </c>
      <c r="C51" s="185">
        <v>491</v>
      </c>
      <c r="D51" s="240"/>
    </row>
    <row r="52" ht="18" customHeight="1" spans="1:4">
      <c r="A52" s="241">
        <v>2010502</v>
      </c>
      <c r="B52" s="242" t="s">
        <v>150</v>
      </c>
      <c r="C52" s="185">
        <v>0</v>
      </c>
      <c r="D52" s="243"/>
    </row>
    <row r="53" customFormat="1" ht="18" customHeight="1" spans="1:4">
      <c r="A53" s="241">
        <v>2010503</v>
      </c>
      <c r="B53" s="242" t="s">
        <v>151</v>
      </c>
      <c r="C53" s="185">
        <v>0</v>
      </c>
      <c r="D53" s="243"/>
    </row>
    <row r="54" customFormat="1" ht="18" customHeight="1" spans="1:4">
      <c r="A54" s="241">
        <v>2010504</v>
      </c>
      <c r="B54" s="242" t="s">
        <v>180</v>
      </c>
      <c r="C54" s="185">
        <v>0</v>
      </c>
      <c r="D54" s="243"/>
    </row>
    <row r="55" ht="18" customHeight="1" spans="1:4">
      <c r="A55" s="241">
        <v>2010505</v>
      </c>
      <c r="B55" s="242" t="s">
        <v>181</v>
      </c>
      <c r="C55" s="185">
        <v>0</v>
      </c>
      <c r="D55" s="240"/>
    </row>
    <row r="56" ht="18" customHeight="1" spans="1:4">
      <c r="A56" s="241">
        <v>2010506</v>
      </c>
      <c r="B56" s="242" t="s">
        <v>182</v>
      </c>
      <c r="C56" s="185">
        <v>16</v>
      </c>
      <c r="D56" s="243"/>
    </row>
    <row r="57" ht="18" customHeight="1" spans="1:4">
      <c r="A57" s="241">
        <v>2010507</v>
      </c>
      <c r="B57" s="242" t="s">
        <v>183</v>
      </c>
      <c r="C57" s="185">
        <v>92</v>
      </c>
      <c r="D57" s="240"/>
    </row>
    <row r="58" ht="18" customHeight="1" spans="1:4">
      <c r="A58" s="241">
        <v>2010508</v>
      </c>
      <c r="B58" s="242" t="s">
        <v>184</v>
      </c>
      <c r="C58" s="185">
        <v>0</v>
      </c>
      <c r="D58" s="243"/>
    </row>
    <row r="59" ht="18" customHeight="1" spans="1:4">
      <c r="A59" s="241">
        <v>2010550</v>
      </c>
      <c r="B59" s="242" t="s">
        <v>158</v>
      </c>
      <c r="C59" s="185">
        <v>149</v>
      </c>
      <c r="D59" s="243"/>
    </row>
    <row r="60" ht="18" customHeight="1" spans="1:4">
      <c r="A60" s="241">
        <v>2010599</v>
      </c>
      <c r="B60" s="242" t="s">
        <v>185</v>
      </c>
      <c r="C60" s="185">
        <v>348</v>
      </c>
      <c r="D60" s="243"/>
    </row>
    <row r="61" ht="18" customHeight="1" spans="1:4">
      <c r="A61" s="241">
        <v>20106</v>
      </c>
      <c r="B61" s="242" t="s">
        <v>186</v>
      </c>
      <c r="C61" s="185">
        <v>8913</v>
      </c>
      <c r="D61" s="240"/>
    </row>
    <row r="62" ht="18" customHeight="1" spans="1:4">
      <c r="A62" s="241">
        <v>2010601</v>
      </c>
      <c r="B62" s="242" t="s">
        <v>149</v>
      </c>
      <c r="C62" s="185">
        <v>3168</v>
      </c>
      <c r="D62" s="240"/>
    </row>
    <row r="63" ht="18" customHeight="1" spans="1:4">
      <c r="A63" s="241">
        <v>2010602</v>
      </c>
      <c r="B63" s="242" t="s">
        <v>150</v>
      </c>
      <c r="C63" s="185">
        <v>6</v>
      </c>
      <c r="D63" s="240"/>
    </row>
    <row r="64" ht="18" customHeight="1" spans="1:4">
      <c r="A64" s="241">
        <v>2010603</v>
      </c>
      <c r="B64" s="242" t="s">
        <v>151</v>
      </c>
      <c r="C64" s="185">
        <v>0</v>
      </c>
      <c r="D64" s="240"/>
    </row>
    <row r="65" ht="18" customHeight="1" spans="1:4">
      <c r="A65" s="241">
        <v>2010604</v>
      </c>
      <c r="B65" s="242" t="s">
        <v>187</v>
      </c>
      <c r="C65" s="185">
        <v>0</v>
      </c>
      <c r="D65" s="240"/>
    </row>
    <row r="66" ht="18" customHeight="1" spans="1:4">
      <c r="A66" s="241">
        <v>2010605</v>
      </c>
      <c r="B66" s="242" t="s">
        <v>188</v>
      </c>
      <c r="C66" s="185">
        <v>6</v>
      </c>
      <c r="D66" s="240"/>
    </row>
    <row r="67" ht="18" customHeight="1" spans="1:4">
      <c r="A67" s="241">
        <v>2010606</v>
      </c>
      <c r="B67" s="242" t="s">
        <v>189</v>
      </c>
      <c r="C67" s="185">
        <v>0</v>
      </c>
      <c r="D67" s="240"/>
    </row>
    <row r="68" ht="18" customHeight="1" spans="1:4">
      <c r="A68" s="241">
        <v>2010607</v>
      </c>
      <c r="B68" s="242" t="s">
        <v>190</v>
      </c>
      <c r="C68" s="185">
        <v>0</v>
      </c>
      <c r="D68" s="240"/>
    </row>
    <row r="69" ht="18" customHeight="1" spans="1:4">
      <c r="A69" s="241">
        <v>2010608</v>
      </c>
      <c r="B69" s="242" t="s">
        <v>191</v>
      </c>
      <c r="C69" s="185">
        <v>40</v>
      </c>
      <c r="D69" s="243"/>
    </row>
    <row r="70" ht="18" customHeight="1" spans="1:4">
      <c r="A70" s="241">
        <v>2010650</v>
      </c>
      <c r="B70" s="242" t="s">
        <v>158</v>
      </c>
      <c r="C70" s="185">
        <v>3791</v>
      </c>
      <c r="D70" s="243"/>
    </row>
    <row r="71" ht="18" customHeight="1" spans="1:4">
      <c r="A71" s="241">
        <v>2010699</v>
      </c>
      <c r="B71" s="242" t="s">
        <v>192</v>
      </c>
      <c r="C71" s="185">
        <v>1902</v>
      </c>
      <c r="D71" s="240"/>
    </row>
    <row r="72" ht="18" customHeight="1" spans="1:4">
      <c r="A72" s="241">
        <v>20107</v>
      </c>
      <c r="B72" s="242" t="s">
        <v>193</v>
      </c>
      <c r="C72" s="185">
        <v>7160</v>
      </c>
      <c r="D72" s="240"/>
    </row>
    <row r="73" ht="18" customHeight="1" spans="1:4">
      <c r="A73" s="241">
        <v>2010701</v>
      </c>
      <c r="B73" s="242" t="s">
        <v>149</v>
      </c>
      <c r="C73" s="185">
        <v>0</v>
      </c>
      <c r="D73" s="240"/>
    </row>
    <row r="74" ht="18" customHeight="1" spans="1:16375">
      <c r="A74" s="241">
        <v>2010702</v>
      </c>
      <c r="B74" s="242" t="s">
        <v>150</v>
      </c>
      <c r="C74" s="185">
        <v>0</v>
      </c>
      <c r="D74" s="240"/>
      <c r="XEU74" s="245"/>
    </row>
    <row r="75" ht="18" customHeight="1" spans="1:4">
      <c r="A75" s="241">
        <v>2010703</v>
      </c>
      <c r="B75" s="242" t="s">
        <v>151</v>
      </c>
      <c r="C75" s="185">
        <v>0</v>
      </c>
      <c r="D75" s="243"/>
    </row>
    <row r="76" ht="18" customHeight="1" spans="1:4">
      <c r="A76" s="241">
        <v>2010709</v>
      </c>
      <c r="B76" s="242" t="s">
        <v>190</v>
      </c>
      <c r="C76" s="185">
        <v>0</v>
      </c>
      <c r="D76" s="243"/>
    </row>
    <row r="77" ht="18" customHeight="1" spans="1:4">
      <c r="A77" s="241">
        <v>2010710</v>
      </c>
      <c r="B77" s="242" t="s">
        <v>194</v>
      </c>
      <c r="C77" s="185">
        <v>0</v>
      </c>
      <c r="D77" s="243"/>
    </row>
    <row r="78" customFormat="1" ht="18" customHeight="1" spans="1:4">
      <c r="A78" s="241">
        <v>2010750</v>
      </c>
      <c r="B78" s="242" t="s">
        <v>158</v>
      </c>
      <c r="C78" s="185">
        <v>0</v>
      </c>
      <c r="D78" s="243"/>
    </row>
    <row r="79" ht="18" customHeight="1" spans="1:4">
      <c r="A79" s="241">
        <v>2010799</v>
      </c>
      <c r="B79" s="242" t="s">
        <v>195</v>
      </c>
      <c r="C79" s="185">
        <v>7160</v>
      </c>
      <c r="D79" s="243"/>
    </row>
    <row r="80" ht="18" customHeight="1" spans="1:4">
      <c r="A80" s="241">
        <v>20108</v>
      </c>
      <c r="B80" s="242" t="s">
        <v>196</v>
      </c>
      <c r="C80" s="185">
        <v>3230</v>
      </c>
      <c r="D80" s="240"/>
    </row>
    <row r="81" ht="18" customHeight="1" spans="1:4">
      <c r="A81" s="241">
        <v>2010801</v>
      </c>
      <c r="B81" s="242" t="s">
        <v>149</v>
      </c>
      <c r="C81" s="185">
        <v>903</v>
      </c>
      <c r="D81" s="240"/>
    </row>
    <row r="82" ht="18" customHeight="1" spans="1:4">
      <c r="A82" s="241">
        <v>2010802</v>
      </c>
      <c r="B82" s="242" t="s">
        <v>150</v>
      </c>
      <c r="C82" s="185">
        <v>0</v>
      </c>
      <c r="D82" s="240"/>
    </row>
    <row r="83" ht="18" customHeight="1" spans="1:4">
      <c r="A83" s="241">
        <v>2010803</v>
      </c>
      <c r="B83" s="242" t="s">
        <v>151</v>
      </c>
      <c r="C83" s="185">
        <v>0</v>
      </c>
      <c r="D83" s="240"/>
    </row>
    <row r="84" ht="18" customHeight="1" spans="1:4">
      <c r="A84" s="241">
        <v>2010804</v>
      </c>
      <c r="B84" s="242" t="s">
        <v>197</v>
      </c>
      <c r="C84" s="185">
        <v>20</v>
      </c>
      <c r="D84" s="240"/>
    </row>
    <row r="85" ht="18" customHeight="1" spans="1:4">
      <c r="A85" s="241">
        <v>2010805</v>
      </c>
      <c r="B85" s="242" t="s">
        <v>198</v>
      </c>
      <c r="C85" s="185">
        <v>0</v>
      </c>
      <c r="D85" s="240"/>
    </row>
    <row r="86" ht="18" customHeight="1" spans="1:4">
      <c r="A86" s="241">
        <v>2010806</v>
      </c>
      <c r="B86" s="242" t="s">
        <v>190</v>
      </c>
      <c r="C86" s="185">
        <v>15</v>
      </c>
      <c r="D86" s="243"/>
    </row>
    <row r="87" ht="18" customHeight="1" spans="1:4">
      <c r="A87" s="241">
        <v>2010850</v>
      </c>
      <c r="B87" s="242" t="s">
        <v>158</v>
      </c>
      <c r="C87" s="185">
        <v>0</v>
      </c>
      <c r="D87" s="240"/>
    </row>
    <row r="88" ht="18" customHeight="1" spans="1:4">
      <c r="A88" s="241">
        <v>2010899</v>
      </c>
      <c r="B88" s="242" t="s">
        <v>199</v>
      </c>
      <c r="C88" s="185">
        <v>2292</v>
      </c>
      <c r="D88" s="240"/>
    </row>
    <row r="89" ht="18" customHeight="1" spans="1:4">
      <c r="A89" s="241">
        <v>20109</v>
      </c>
      <c r="B89" s="242" t="s">
        <v>200</v>
      </c>
      <c r="C89" s="185">
        <v>0</v>
      </c>
      <c r="D89" s="240"/>
    </row>
    <row r="90" ht="18" customHeight="1" spans="1:4">
      <c r="A90" s="241">
        <v>2010901</v>
      </c>
      <c r="B90" s="242" t="s">
        <v>149</v>
      </c>
      <c r="C90" s="185">
        <v>0</v>
      </c>
      <c r="D90" s="243"/>
    </row>
    <row r="91" ht="18" customHeight="1" spans="1:4">
      <c r="A91" s="241">
        <v>2010902</v>
      </c>
      <c r="B91" s="242" t="s">
        <v>150</v>
      </c>
      <c r="C91" s="185">
        <v>0</v>
      </c>
      <c r="D91" s="243"/>
    </row>
    <row r="92" ht="18" customHeight="1" spans="1:4">
      <c r="A92" s="241">
        <v>2010903</v>
      </c>
      <c r="B92" s="242" t="s">
        <v>151</v>
      </c>
      <c r="C92" s="185">
        <v>0</v>
      </c>
      <c r="D92" s="243"/>
    </row>
    <row r="93" ht="18" customHeight="1" spans="1:4">
      <c r="A93" s="241">
        <v>2010905</v>
      </c>
      <c r="B93" s="242" t="s">
        <v>201</v>
      </c>
      <c r="C93" s="185">
        <v>0</v>
      </c>
      <c r="D93" s="240"/>
    </row>
    <row r="94" ht="18" customHeight="1" spans="1:4">
      <c r="A94" s="241">
        <v>2010907</v>
      </c>
      <c r="B94" s="242" t="s">
        <v>202</v>
      </c>
      <c r="C94" s="185">
        <v>0</v>
      </c>
      <c r="D94" s="243"/>
    </row>
    <row r="95" customFormat="1" ht="18" customHeight="1" spans="1:4">
      <c r="A95" s="241">
        <v>2010908</v>
      </c>
      <c r="B95" s="242" t="s">
        <v>190</v>
      </c>
      <c r="C95" s="185">
        <v>0</v>
      </c>
      <c r="D95" s="243"/>
    </row>
    <row r="96" customFormat="1" ht="18" customHeight="1" spans="1:4">
      <c r="A96" s="241">
        <v>2010909</v>
      </c>
      <c r="B96" s="242" t="s">
        <v>203</v>
      </c>
      <c r="C96" s="185">
        <v>0</v>
      </c>
      <c r="D96" s="243"/>
    </row>
    <row r="97" customFormat="1" ht="18" customHeight="1" spans="1:4">
      <c r="A97" s="241">
        <v>2010910</v>
      </c>
      <c r="B97" s="242" t="s">
        <v>204</v>
      </c>
      <c r="C97" s="185">
        <v>0</v>
      </c>
      <c r="D97" s="243"/>
    </row>
    <row r="98" ht="18" customHeight="1" spans="1:4">
      <c r="A98" s="241">
        <v>2010911</v>
      </c>
      <c r="B98" s="242" t="s">
        <v>205</v>
      </c>
      <c r="C98" s="185">
        <v>0</v>
      </c>
      <c r="D98" s="243"/>
    </row>
    <row r="99" s="230" customFormat="1" ht="18" customHeight="1" spans="1:4">
      <c r="A99" s="241">
        <v>2010912</v>
      </c>
      <c r="B99" s="242" t="s">
        <v>206</v>
      </c>
      <c r="C99" s="185">
        <v>0</v>
      </c>
      <c r="D99" s="243"/>
    </row>
    <row r="100" customFormat="1" ht="18" customHeight="1" spans="1:4">
      <c r="A100" s="241">
        <v>2010950</v>
      </c>
      <c r="B100" s="242" t="s">
        <v>158</v>
      </c>
      <c r="C100" s="185">
        <v>0</v>
      </c>
      <c r="D100" s="243"/>
    </row>
    <row r="101" customFormat="1" ht="18" customHeight="1" spans="1:4">
      <c r="A101" s="241">
        <v>2010999</v>
      </c>
      <c r="B101" s="242" t="s">
        <v>207</v>
      </c>
      <c r="C101" s="185">
        <v>0</v>
      </c>
      <c r="D101" s="243"/>
    </row>
    <row r="102" ht="18" customHeight="1" spans="1:4">
      <c r="A102" s="241">
        <v>20111</v>
      </c>
      <c r="B102" s="242" t="s">
        <v>208</v>
      </c>
      <c r="C102" s="185">
        <v>4154</v>
      </c>
      <c r="D102" s="240"/>
    </row>
    <row r="103" ht="18" customHeight="1" spans="1:4">
      <c r="A103" s="241">
        <v>2011101</v>
      </c>
      <c r="B103" s="242" t="s">
        <v>149</v>
      </c>
      <c r="C103" s="185">
        <v>3435</v>
      </c>
      <c r="D103" s="240"/>
    </row>
    <row r="104" s="230" customFormat="1" ht="18" customHeight="1" spans="1:4">
      <c r="A104" s="241">
        <v>2011102</v>
      </c>
      <c r="B104" s="242" t="s">
        <v>150</v>
      </c>
      <c r="C104" s="185">
        <v>0</v>
      </c>
      <c r="D104" s="243"/>
    </row>
    <row r="105" s="230" customFormat="1" ht="18" customHeight="1" spans="1:4">
      <c r="A105" s="241">
        <v>2011103</v>
      </c>
      <c r="B105" s="242" t="s">
        <v>151</v>
      </c>
      <c r="C105" s="185">
        <v>0</v>
      </c>
      <c r="D105" s="243"/>
    </row>
    <row r="106" ht="18" customHeight="1" spans="1:4">
      <c r="A106" s="241">
        <v>2011104</v>
      </c>
      <c r="B106" s="242" t="s">
        <v>209</v>
      </c>
      <c r="C106" s="185">
        <v>0</v>
      </c>
      <c r="D106" s="240"/>
    </row>
    <row r="107" ht="18" customHeight="1" spans="1:4">
      <c r="A107" s="241">
        <v>2011105</v>
      </c>
      <c r="B107" s="242" t="s">
        <v>210</v>
      </c>
      <c r="C107" s="185">
        <v>0</v>
      </c>
      <c r="D107" s="243"/>
    </row>
    <row r="108" ht="18" customHeight="1" spans="1:4">
      <c r="A108" s="241">
        <v>2011106</v>
      </c>
      <c r="B108" s="242" t="s">
        <v>211</v>
      </c>
      <c r="C108" s="185">
        <v>0</v>
      </c>
      <c r="D108" s="240"/>
    </row>
    <row r="109" ht="18" customHeight="1" spans="1:4">
      <c r="A109" s="241">
        <v>2011150</v>
      </c>
      <c r="B109" s="242" t="s">
        <v>158</v>
      </c>
      <c r="C109" s="185">
        <v>0</v>
      </c>
      <c r="D109" s="243"/>
    </row>
    <row r="110" ht="18" customHeight="1" spans="1:4">
      <c r="A110" s="241">
        <v>2011199</v>
      </c>
      <c r="B110" s="242" t="s">
        <v>212</v>
      </c>
      <c r="C110" s="185">
        <v>719</v>
      </c>
      <c r="D110" s="243"/>
    </row>
    <row r="111" ht="18" customHeight="1" spans="1:4">
      <c r="A111" s="241">
        <v>20113</v>
      </c>
      <c r="B111" s="242" t="s">
        <v>213</v>
      </c>
      <c r="C111" s="185">
        <v>8170</v>
      </c>
      <c r="D111" s="240"/>
    </row>
    <row r="112" ht="18" customHeight="1" spans="1:4">
      <c r="A112" s="241">
        <v>2011301</v>
      </c>
      <c r="B112" s="242" t="s">
        <v>149</v>
      </c>
      <c r="C112" s="185">
        <v>996</v>
      </c>
      <c r="D112" s="240"/>
    </row>
    <row r="113" ht="18" customHeight="1" spans="1:4">
      <c r="A113" s="241">
        <v>2011302</v>
      </c>
      <c r="B113" s="242" t="s">
        <v>150</v>
      </c>
      <c r="C113" s="185">
        <v>7</v>
      </c>
      <c r="D113" s="243"/>
    </row>
    <row r="114" ht="18" customHeight="1" spans="1:4">
      <c r="A114" s="241">
        <v>2011303</v>
      </c>
      <c r="B114" s="242" t="s">
        <v>151</v>
      </c>
      <c r="C114" s="185">
        <v>0</v>
      </c>
      <c r="D114" s="243"/>
    </row>
    <row r="115" ht="18" customHeight="1" spans="1:4">
      <c r="A115" s="241">
        <v>2011304</v>
      </c>
      <c r="B115" s="242" t="s">
        <v>214</v>
      </c>
      <c r="C115" s="185">
        <v>0</v>
      </c>
      <c r="D115" s="240"/>
    </row>
    <row r="116" ht="18" customHeight="1" spans="1:4">
      <c r="A116" s="241">
        <v>2011305</v>
      </c>
      <c r="B116" s="242" t="s">
        <v>215</v>
      </c>
      <c r="C116" s="185">
        <v>0</v>
      </c>
      <c r="D116" s="243"/>
    </row>
    <row r="117" ht="18" customHeight="1" spans="1:4">
      <c r="A117" s="241">
        <v>2011306</v>
      </c>
      <c r="B117" s="242" t="s">
        <v>216</v>
      </c>
      <c r="C117" s="185">
        <v>0</v>
      </c>
      <c r="D117" s="243"/>
    </row>
    <row r="118" ht="18" customHeight="1" spans="1:4">
      <c r="A118" s="241">
        <v>2011307</v>
      </c>
      <c r="B118" s="242" t="s">
        <v>217</v>
      </c>
      <c r="C118" s="185">
        <v>0</v>
      </c>
      <c r="D118" s="240"/>
    </row>
    <row r="119" ht="18" customHeight="1" spans="1:4">
      <c r="A119" s="241">
        <v>2011308</v>
      </c>
      <c r="B119" s="242" t="s">
        <v>218</v>
      </c>
      <c r="C119" s="185">
        <v>5419</v>
      </c>
      <c r="D119" s="240"/>
    </row>
    <row r="120" ht="18" customHeight="1" spans="1:4">
      <c r="A120" s="241">
        <v>2011350</v>
      </c>
      <c r="B120" s="242" t="s">
        <v>158</v>
      </c>
      <c r="C120" s="185">
        <v>522</v>
      </c>
      <c r="D120" s="240"/>
    </row>
    <row r="121" ht="18" customHeight="1" spans="1:4">
      <c r="A121" s="241">
        <v>2011399</v>
      </c>
      <c r="B121" s="242" t="s">
        <v>219</v>
      </c>
      <c r="C121" s="185">
        <v>1226</v>
      </c>
      <c r="D121" s="240"/>
    </row>
    <row r="122" ht="18" customHeight="1" spans="1:4">
      <c r="A122" s="241">
        <v>20114</v>
      </c>
      <c r="B122" s="242" t="s">
        <v>220</v>
      </c>
      <c r="C122" s="185">
        <v>0</v>
      </c>
      <c r="D122" s="240"/>
    </row>
    <row r="123" ht="18" customHeight="1" spans="1:4">
      <c r="A123" s="241">
        <v>2011401</v>
      </c>
      <c r="B123" s="242" t="s">
        <v>149</v>
      </c>
      <c r="C123" s="185">
        <v>0</v>
      </c>
      <c r="D123" s="240"/>
    </row>
    <row r="124" ht="18" customHeight="1" spans="1:4">
      <c r="A124" s="241">
        <v>2011402</v>
      </c>
      <c r="B124" s="242" t="s">
        <v>150</v>
      </c>
      <c r="C124" s="185">
        <v>0</v>
      </c>
      <c r="D124" s="240"/>
    </row>
    <row r="125" ht="18" customHeight="1" spans="1:4">
      <c r="A125" s="241">
        <v>2011403</v>
      </c>
      <c r="B125" s="242" t="s">
        <v>151</v>
      </c>
      <c r="C125" s="185">
        <v>0</v>
      </c>
      <c r="D125" s="243"/>
    </row>
    <row r="126" ht="18" customHeight="1" spans="1:4">
      <c r="A126" s="241">
        <v>2011404</v>
      </c>
      <c r="B126" s="242" t="s">
        <v>221</v>
      </c>
      <c r="C126" s="185">
        <v>0</v>
      </c>
      <c r="D126" s="243"/>
    </row>
    <row r="127" ht="18" customHeight="1" spans="1:4">
      <c r="A127" s="241">
        <v>2011405</v>
      </c>
      <c r="B127" s="242" t="s">
        <v>222</v>
      </c>
      <c r="C127" s="185">
        <v>0</v>
      </c>
      <c r="D127" s="243"/>
    </row>
    <row r="128" ht="18" customHeight="1" spans="1:4">
      <c r="A128" s="241">
        <v>2011408</v>
      </c>
      <c r="B128" s="242" t="s">
        <v>223</v>
      </c>
      <c r="C128" s="185">
        <v>0</v>
      </c>
      <c r="D128" s="243"/>
    </row>
    <row r="129" customFormat="1" ht="18" customHeight="1" spans="1:4">
      <c r="A129" s="241">
        <v>2011409</v>
      </c>
      <c r="B129" s="242" t="s">
        <v>224</v>
      </c>
      <c r="C129" s="185">
        <v>0</v>
      </c>
      <c r="D129" s="243"/>
    </row>
    <row r="130" ht="18" customHeight="1" spans="1:4">
      <c r="A130" s="241">
        <v>2011410</v>
      </c>
      <c r="B130" s="242" t="s">
        <v>225</v>
      </c>
      <c r="C130" s="185">
        <v>0</v>
      </c>
      <c r="D130" s="243"/>
    </row>
    <row r="131" customFormat="1" ht="18" customHeight="1" spans="1:4">
      <c r="A131" s="241">
        <v>2011411</v>
      </c>
      <c r="B131" s="242" t="s">
        <v>226</v>
      </c>
      <c r="C131" s="185">
        <v>0</v>
      </c>
      <c r="D131" s="243"/>
    </row>
    <row r="132" ht="18" customHeight="1" spans="1:4">
      <c r="A132" s="241">
        <v>2011450</v>
      </c>
      <c r="B132" s="242" t="s">
        <v>158</v>
      </c>
      <c r="C132" s="185">
        <v>0</v>
      </c>
      <c r="D132" s="240"/>
    </row>
    <row r="133" ht="18" customHeight="1" spans="1:4">
      <c r="A133" s="241">
        <v>2011499</v>
      </c>
      <c r="B133" s="242" t="s">
        <v>227</v>
      </c>
      <c r="C133" s="185">
        <v>0</v>
      </c>
      <c r="D133" s="240"/>
    </row>
    <row r="134" ht="18" customHeight="1" spans="1:4">
      <c r="A134" s="241">
        <v>20123</v>
      </c>
      <c r="B134" s="242" t="s">
        <v>228</v>
      </c>
      <c r="C134" s="185">
        <v>0</v>
      </c>
      <c r="D134" s="240"/>
    </row>
    <row r="135" ht="18" customHeight="1" spans="1:4">
      <c r="A135" s="241">
        <v>2012301</v>
      </c>
      <c r="B135" s="242" t="s">
        <v>149</v>
      </c>
      <c r="C135" s="185">
        <v>0</v>
      </c>
      <c r="D135" s="240"/>
    </row>
    <row r="136" ht="18" customHeight="1" spans="1:4">
      <c r="A136" s="241">
        <v>2012302</v>
      </c>
      <c r="B136" s="242" t="s">
        <v>150</v>
      </c>
      <c r="C136" s="185">
        <v>0</v>
      </c>
      <c r="D136" s="240"/>
    </row>
    <row r="137" ht="18" customHeight="1" spans="1:4">
      <c r="A137" s="241">
        <v>2012303</v>
      </c>
      <c r="B137" s="242" t="s">
        <v>151</v>
      </c>
      <c r="C137" s="185">
        <v>0</v>
      </c>
      <c r="D137" s="243"/>
    </row>
    <row r="138" ht="18" customHeight="1" spans="1:4">
      <c r="A138" s="241">
        <v>2012304</v>
      </c>
      <c r="B138" s="242" t="s">
        <v>229</v>
      </c>
      <c r="C138" s="185">
        <v>0</v>
      </c>
      <c r="D138" s="240"/>
    </row>
    <row r="139" ht="18" customHeight="1" spans="1:4">
      <c r="A139" s="241">
        <v>2012350</v>
      </c>
      <c r="B139" s="242" t="s">
        <v>158</v>
      </c>
      <c r="C139" s="185">
        <v>0</v>
      </c>
      <c r="D139" s="243"/>
    </row>
    <row r="140" ht="18" customHeight="1" spans="1:4">
      <c r="A140" s="241">
        <v>2012399</v>
      </c>
      <c r="B140" s="242" t="s">
        <v>230</v>
      </c>
      <c r="C140" s="185">
        <v>0</v>
      </c>
      <c r="D140" s="243"/>
    </row>
    <row r="141" ht="18" customHeight="1" spans="1:4">
      <c r="A141" s="241">
        <v>20125</v>
      </c>
      <c r="B141" s="242" t="s">
        <v>231</v>
      </c>
      <c r="C141" s="185">
        <v>0</v>
      </c>
      <c r="D141" s="240"/>
    </row>
    <row r="142" ht="18" customHeight="1" spans="1:4">
      <c r="A142" s="241">
        <v>2012501</v>
      </c>
      <c r="B142" s="242" t="s">
        <v>149</v>
      </c>
      <c r="C142" s="185">
        <v>0</v>
      </c>
      <c r="D142" s="240"/>
    </row>
    <row r="143" ht="18" customHeight="1" spans="1:4">
      <c r="A143" s="241">
        <v>2012502</v>
      </c>
      <c r="B143" s="242" t="s">
        <v>150</v>
      </c>
      <c r="C143" s="185">
        <v>0</v>
      </c>
      <c r="D143" s="240"/>
    </row>
    <row r="144" customFormat="1" ht="18" customHeight="1" spans="1:4">
      <c r="A144" s="241">
        <v>2012503</v>
      </c>
      <c r="B144" s="242" t="s">
        <v>151</v>
      </c>
      <c r="C144" s="185">
        <v>0</v>
      </c>
      <c r="D144" s="243"/>
    </row>
    <row r="145" customFormat="1" ht="18" customHeight="1" spans="1:4">
      <c r="A145" s="241">
        <v>2012504</v>
      </c>
      <c r="B145" s="242" t="s">
        <v>232</v>
      </c>
      <c r="C145" s="185">
        <v>0</v>
      </c>
      <c r="D145" s="243"/>
    </row>
    <row r="146" ht="18" customHeight="1" spans="1:4">
      <c r="A146" s="241">
        <v>2012505</v>
      </c>
      <c r="B146" s="242" t="s">
        <v>233</v>
      </c>
      <c r="C146" s="185">
        <v>0</v>
      </c>
      <c r="D146" s="240"/>
    </row>
    <row r="147" customFormat="1" ht="18" customHeight="1" spans="1:4">
      <c r="A147" s="241">
        <v>2012550</v>
      </c>
      <c r="B147" s="242" t="s">
        <v>158</v>
      </c>
      <c r="C147" s="185">
        <v>0</v>
      </c>
      <c r="D147" s="243"/>
    </row>
    <row r="148" customFormat="1" ht="18" customHeight="1" spans="1:4">
      <c r="A148" s="241">
        <v>2012599</v>
      </c>
      <c r="B148" s="242" t="s">
        <v>234</v>
      </c>
      <c r="C148" s="185">
        <v>0</v>
      </c>
      <c r="D148" s="243"/>
    </row>
    <row r="149" ht="18" customHeight="1" spans="1:4">
      <c r="A149" s="241">
        <v>20126</v>
      </c>
      <c r="B149" s="242" t="s">
        <v>235</v>
      </c>
      <c r="C149" s="185">
        <v>1380</v>
      </c>
      <c r="D149" s="240"/>
    </row>
    <row r="150" ht="18" customHeight="1" spans="1:4">
      <c r="A150" s="241">
        <v>2012601</v>
      </c>
      <c r="B150" s="242" t="s">
        <v>149</v>
      </c>
      <c r="C150" s="185">
        <v>731</v>
      </c>
      <c r="D150" s="240"/>
    </row>
    <row r="151" ht="18" customHeight="1" spans="1:4">
      <c r="A151" s="241">
        <v>2012602</v>
      </c>
      <c r="B151" s="242" t="s">
        <v>150</v>
      </c>
      <c r="C151" s="185">
        <v>0</v>
      </c>
      <c r="D151" s="243"/>
    </row>
    <row r="152" ht="18" customHeight="1" spans="1:4">
      <c r="A152" s="241">
        <v>2012603</v>
      </c>
      <c r="B152" s="242" t="s">
        <v>151</v>
      </c>
      <c r="C152" s="185">
        <v>0</v>
      </c>
      <c r="D152" s="243"/>
    </row>
    <row r="153" ht="18" customHeight="1" spans="1:4">
      <c r="A153" s="241">
        <v>2012604</v>
      </c>
      <c r="B153" s="242" t="s">
        <v>236</v>
      </c>
      <c r="C153" s="185">
        <v>147</v>
      </c>
      <c r="D153" s="240"/>
    </row>
    <row r="154" ht="18" customHeight="1" spans="1:4">
      <c r="A154" s="241">
        <v>2012699</v>
      </c>
      <c r="B154" s="242" t="s">
        <v>237</v>
      </c>
      <c r="C154" s="185">
        <v>502</v>
      </c>
      <c r="D154" s="240"/>
    </row>
    <row r="155" ht="18" customHeight="1" spans="1:4">
      <c r="A155" s="241">
        <v>20128</v>
      </c>
      <c r="B155" s="242" t="s">
        <v>238</v>
      </c>
      <c r="C155" s="185">
        <v>628</v>
      </c>
      <c r="D155" s="240"/>
    </row>
    <row r="156" ht="18" customHeight="1" spans="1:4">
      <c r="A156" s="241">
        <v>2012801</v>
      </c>
      <c r="B156" s="242" t="s">
        <v>149</v>
      </c>
      <c r="C156" s="185">
        <v>323</v>
      </c>
      <c r="D156" s="240"/>
    </row>
    <row r="157" ht="18" customHeight="1" spans="1:4">
      <c r="A157" s="241">
        <v>2012802</v>
      </c>
      <c r="B157" s="242" t="s">
        <v>150</v>
      </c>
      <c r="C157" s="185">
        <v>0</v>
      </c>
      <c r="D157" s="240"/>
    </row>
    <row r="158" ht="18" customHeight="1" spans="1:4">
      <c r="A158" s="241">
        <v>2012803</v>
      </c>
      <c r="B158" s="242" t="s">
        <v>151</v>
      </c>
      <c r="C158" s="185">
        <v>0</v>
      </c>
      <c r="D158" s="243"/>
    </row>
    <row r="159" ht="18" customHeight="1" spans="1:4">
      <c r="A159" s="241">
        <v>2012804</v>
      </c>
      <c r="B159" s="242" t="s">
        <v>163</v>
      </c>
      <c r="C159" s="185">
        <v>0</v>
      </c>
      <c r="D159" s="240"/>
    </row>
    <row r="160" ht="18" customHeight="1" spans="1:4">
      <c r="A160" s="241">
        <v>2012850</v>
      </c>
      <c r="B160" s="242" t="s">
        <v>158</v>
      </c>
      <c r="C160" s="185">
        <v>0</v>
      </c>
      <c r="D160" s="243"/>
    </row>
    <row r="161" s="230" customFormat="1" ht="18" customHeight="1" spans="1:4">
      <c r="A161" s="241">
        <v>2012899</v>
      </c>
      <c r="B161" s="242" t="s">
        <v>239</v>
      </c>
      <c r="C161" s="185">
        <v>305</v>
      </c>
      <c r="D161" s="243"/>
    </row>
    <row r="162" ht="18" customHeight="1" spans="1:4">
      <c r="A162" s="241">
        <v>20129</v>
      </c>
      <c r="B162" s="242" t="s">
        <v>240</v>
      </c>
      <c r="C162" s="185">
        <v>780</v>
      </c>
      <c r="D162" s="240"/>
    </row>
    <row r="163" ht="18" customHeight="1" spans="1:4">
      <c r="A163" s="241">
        <v>2012901</v>
      </c>
      <c r="B163" s="242" t="s">
        <v>149</v>
      </c>
      <c r="C163" s="185">
        <v>411</v>
      </c>
      <c r="D163" s="240"/>
    </row>
    <row r="164" s="230" customFormat="1" ht="18" customHeight="1" spans="1:4">
      <c r="A164" s="241">
        <v>2012902</v>
      </c>
      <c r="B164" s="242" t="s">
        <v>150</v>
      </c>
      <c r="C164" s="185">
        <v>0</v>
      </c>
      <c r="D164" s="243"/>
    </row>
    <row r="165" s="230" customFormat="1" ht="18" customHeight="1" spans="1:4">
      <c r="A165" s="241">
        <v>2012903</v>
      </c>
      <c r="B165" s="242" t="s">
        <v>151</v>
      </c>
      <c r="C165" s="185">
        <v>0</v>
      </c>
      <c r="D165" s="243"/>
    </row>
    <row r="166" ht="18" customHeight="1" spans="1:4">
      <c r="A166" s="241">
        <v>2012906</v>
      </c>
      <c r="B166" s="242" t="s">
        <v>241</v>
      </c>
      <c r="C166" s="185">
        <v>30</v>
      </c>
      <c r="D166" s="243"/>
    </row>
    <row r="167" ht="18" customHeight="1" spans="1:4">
      <c r="A167" s="241">
        <v>2012950</v>
      </c>
      <c r="B167" s="242" t="s">
        <v>158</v>
      </c>
      <c r="C167" s="185">
        <v>0</v>
      </c>
      <c r="D167" s="240"/>
    </row>
    <row r="168" ht="18" customHeight="1" spans="1:4">
      <c r="A168" s="241">
        <v>2012999</v>
      </c>
      <c r="B168" s="242" t="s">
        <v>242</v>
      </c>
      <c r="C168" s="185">
        <v>339</v>
      </c>
      <c r="D168" s="240"/>
    </row>
    <row r="169" ht="18" customHeight="1" spans="1:4">
      <c r="A169" s="241">
        <v>20131</v>
      </c>
      <c r="B169" s="242" t="s">
        <v>243</v>
      </c>
      <c r="C169" s="185">
        <v>4159</v>
      </c>
      <c r="D169" s="240"/>
    </row>
    <row r="170" ht="18" customHeight="1" spans="1:4">
      <c r="A170" s="241">
        <v>2013101</v>
      </c>
      <c r="B170" s="242" t="s">
        <v>149</v>
      </c>
      <c r="C170" s="185">
        <v>3110</v>
      </c>
      <c r="D170" s="240"/>
    </row>
    <row r="171" ht="18" customHeight="1" spans="1:4">
      <c r="A171" s="241">
        <v>2013102</v>
      </c>
      <c r="B171" s="242" t="s">
        <v>150</v>
      </c>
      <c r="C171" s="185">
        <v>0</v>
      </c>
      <c r="D171" s="243"/>
    </row>
    <row r="172" ht="18" customHeight="1" spans="1:4">
      <c r="A172" s="241">
        <v>2013103</v>
      </c>
      <c r="B172" s="242" t="s">
        <v>151</v>
      </c>
      <c r="C172" s="185">
        <v>0</v>
      </c>
      <c r="D172" s="243"/>
    </row>
    <row r="173" ht="18" customHeight="1" spans="1:4">
      <c r="A173" s="241">
        <v>2013105</v>
      </c>
      <c r="B173" s="242" t="s">
        <v>244</v>
      </c>
      <c r="C173" s="185">
        <v>0</v>
      </c>
      <c r="D173" s="240"/>
    </row>
    <row r="174" ht="18" customHeight="1" spans="1:4">
      <c r="A174" s="241">
        <v>2013150</v>
      </c>
      <c r="B174" s="242" t="s">
        <v>158</v>
      </c>
      <c r="C174" s="185">
        <v>0</v>
      </c>
      <c r="D174" s="243"/>
    </row>
    <row r="175" ht="18" customHeight="1" spans="1:4">
      <c r="A175" s="241">
        <v>2013199</v>
      </c>
      <c r="B175" s="244" t="s">
        <v>245</v>
      </c>
      <c r="C175" s="185">
        <v>1049</v>
      </c>
      <c r="D175" s="240"/>
    </row>
    <row r="176" ht="18" customHeight="1" spans="1:4">
      <c r="A176" s="241">
        <v>20132</v>
      </c>
      <c r="B176" s="242" t="s">
        <v>246</v>
      </c>
      <c r="C176" s="185">
        <v>2313</v>
      </c>
      <c r="D176" s="240"/>
    </row>
    <row r="177" ht="18" customHeight="1" spans="1:4">
      <c r="A177" s="241">
        <v>2013201</v>
      </c>
      <c r="B177" s="242" t="s">
        <v>149</v>
      </c>
      <c r="C177" s="185">
        <v>1286</v>
      </c>
      <c r="D177" s="240"/>
    </row>
    <row r="178" ht="18" customHeight="1" spans="1:4">
      <c r="A178" s="241">
        <v>2013202</v>
      </c>
      <c r="B178" s="242" t="s">
        <v>150</v>
      </c>
      <c r="C178" s="185">
        <v>0</v>
      </c>
      <c r="D178" s="243"/>
    </row>
    <row r="179" ht="18" customHeight="1" spans="1:4">
      <c r="A179" s="241">
        <v>2013203</v>
      </c>
      <c r="B179" s="242" t="s">
        <v>151</v>
      </c>
      <c r="C179" s="185">
        <v>0</v>
      </c>
      <c r="D179" s="243"/>
    </row>
    <row r="180" ht="18" customHeight="1" spans="1:4">
      <c r="A180" s="241">
        <v>2013204</v>
      </c>
      <c r="B180" s="242" t="s">
        <v>247</v>
      </c>
      <c r="C180" s="185">
        <v>0</v>
      </c>
      <c r="D180" s="243"/>
    </row>
    <row r="181" ht="18" customHeight="1" spans="1:4">
      <c r="A181" s="241">
        <v>2013250</v>
      </c>
      <c r="B181" s="242" t="s">
        <v>158</v>
      </c>
      <c r="C181" s="185">
        <v>0</v>
      </c>
      <c r="D181" s="240"/>
    </row>
    <row r="182" ht="18" customHeight="1" spans="1:4">
      <c r="A182" s="241">
        <v>2013299</v>
      </c>
      <c r="B182" s="242" t="s">
        <v>248</v>
      </c>
      <c r="C182" s="185">
        <v>1027</v>
      </c>
      <c r="D182" s="240"/>
    </row>
    <row r="183" ht="18" customHeight="1" spans="1:4">
      <c r="A183" s="241">
        <v>20133</v>
      </c>
      <c r="B183" s="242" t="s">
        <v>249</v>
      </c>
      <c r="C183" s="185">
        <v>1575</v>
      </c>
      <c r="D183" s="240"/>
    </row>
    <row r="184" ht="18" customHeight="1" spans="1:4">
      <c r="A184" s="241">
        <v>2013301</v>
      </c>
      <c r="B184" s="242" t="s">
        <v>149</v>
      </c>
      <c r="C184" s="185">
        <v>564</v>
      </c>
      <c r="D184" s="240"/>
    </row>
    <row r="185" ht="18" customHeight="1" spans="1:4">
      <c r="A185" s="241">
        <v>2013302</v>
      </c>
      <c r="B185" s="242" t="s">
        <v>150</v>
      </c>
      <c r="C185" s="185">
        <v>0</v>
      </c>
      <c r="D185" s="240"/>
    </row>
    <row r="186" ht="18" customHeight="1" spans="1:4">
      <c r="A186" s="241">
        <v>2013303</v>
      </c>
      <c r="B186" s="242" t="s">
        <v>151</v>
      </c>
      <c r="C186" s="185">
        <v>0</v>
      </c>
      <c r="D186" s="243"/>
    </row>
    <row r="187" ht="18" customHeight="1" spans="1:4">
      <c r="A187" s="241">
        <v>2013304</v>
      </c>
      <c r="B187" s="242" t="s">
        <v>250</v>
      </c>
      <c r="C187" s="185">
        <v>182</v>
      </c>
      <c r="D187" s="243"/>
    </row>
    <row r="188" ht="18" customHeight="1" spans="1:4">
      <c r="A188" s="241">
        <v>2013350</v>
      </c>
      <c r="B188" s="242" t="s">
        <v>158</v>
      </c>
      <c r="C188" s="185">
        <v>0</v>
      </c>
      <c r="D188" s="243"/>
    </row>
    <row r="189" ht="18" customHeight="1" spans="1:4">
      <c r="A189" s="241">
        <v>2013399</v>
      </c>
      <c r="B189" s="242" t="s">
        <v>251</v>
      </c>
      <c r="C189" s="185">
        <v>829</v>
      </c>
      <c r="D189" s="240"/>
    </row>
    <row r="190" ht="18" customHeight="1" spans="1:4">
      <c r="A190" s="241">
        <v>20134</v>
      </c>
      <c r="B190" s="242" t="s">
        <v>252</v>
      </c>
      <c r="C190" s="185">
        <v>675</v>
      </c>
      <c r="D190" s="240"/>
    </row>
    <row r="191" ht="18" customHeight="1" spans="1:4">
      <c r="A191" s="241">
        <v>2013401</v>
      </c>
      <c r="B191" s="242" t="s">
        <v>149</v>
      </c>
      <c r="C191" s="185">
        <v>517</v>
      </c>
      <c r="D191" s="240"/>
    </row>
    <row r="192" ht="18" customHeight="1" spans="1:4">
      <c r="A192" s="241">
        <v>2013402</v>
      </c>
      <c r="B192" s="242" t="s">
        <v>150</v>
      </c>
      <c r="C192" s="185">
        <v>6</v>
      </c>
      <c r="D192" s="240"/>
    </row>
    <row r="193" ht="18" customHeight="1" spans="1:4">
      <c r="A193" s="241">
        <v>2013403</v>
      </c>
      <c r="B193" s="242" t="s">
        <v>151</v>
      </c>
      <c r="C193" s="185">
        <v>0</v>
      </c>
      <c r="D193" s="243"/>
    </row>
    <row r="194" ht="18" customHeight="1" spans="1:4">
      <c r="A194" s="241">
        <v>2013404</v>
      </c>
      <c r="B194" s="242" t="s">
        <v>253</v>
      </c>
      <c r="C194" s="185">
        <v>0</v>
      </c>
      <c r="D194" s="240"/>
    </row>
    <row r="195" ht="18" customHeight="1" spans="1:4">
      <c r="A195" s="241">
        <v>2013405</v>
      </c>
      <c r="B195" s="242" t="s">
        <v>254</v>
      </c>
      <c r="C195" s="185">
        <v>0</v>
      </c>
      <c r="D195" s="243"/>
    </row>
    <row r="196" ht="18" customHeight="1" spans="1:4">
      <c r="A196" s="241">
        <v>2013450</v>
      </c>
      <c r="B196" s="242" t="s">
        <v>158</v>
      </c>
      <c r="C196" s="185">
        <v>0</v>
      </c>
      <c r="D196" s="240"/>
    </row>
    <row r="197" ht="18" customHeight="1" spans="1:4">
      <c r="A197" s="241">
        <v>2013499</v>
      </c>
      <c r="B197" s="242" t="s">
        <v>255</v>
      </c>
      <c r="C197" s="185">
        <v>152</v>
      </c>
      <c r="D197" s="240"/>
    </row>
    <row r="198" ht="18" customHeight="1" spans="1:4">
      <c r="A198" s="241">
        <v>20135</v>
      </c>
      <c r="B198" s="242" t="s">
        <v>256</v>
      </c>
      <c r="C198" s="185">
        <v>0</v>
      </c>
      <c r="D198" s="240"/>
    </row>
    <row r="199" ht="18" customHeight="1" spans="1:4">
      <c r="A199" s="241">
        <v>2013501</v>
      </c>
      <c r="B199" s="242" t="s">
        <v>149</v>
      </c>
      <c r="C199" s="185">
        <v>0</v>
      </c>
      <c r="D199" s="240"/>
    </row>
    <row r="200" ht="18" customHeight="1" spans="1:4">
      <c r="A200" s="241">
        <v>2013502</v>
      </c>
      <c r="B200" s="242" t="s">
        <v>150</v>
      </c>
      <c r="C200" s="185">
        <v>0</v>
      </c>
      <c r="D200" s="243"/>
    </row>
    <row r="201" ht="18" customHeight="1" spans="1:4">
      <c r="A201" s="241">
        <v>2013503</v>
      </c>
      <c r="B201" s="242" t="s">
        <v>151</v>
      </c>
      <c r="C201" s="185">
        <v>0</v>
      </c>
      <c r="D201" s="243"/>
    </row>
    <row r="202" ht="18" customHeight="1" spans="1:4">
      <c r="A202" s="241">
        <v>2013550</v>
      </c>
      <c r="B202" s="242" t="s">
        <v>158</v>
      </c>
      <c r="C202" s="185">
        <v>0</v>
      </c>
      <c r="D202" s="243"/>
    </row>
    <row r="203" customFormat="1" ht="18" customHeight="1" spans="1:4">
      <c r="A203" s="241">
        <v>2013599</v>
      </c>
      <c r="B203" s="242" t="s">
        <v>257</v>
      </c>
      <c r="C203" s="185">
        <v>0</v>
      </c>
      <c r="D203" s="243"/>
    </row>
    <row r="204" ht="18" customHeight="1" spans="1:4">
      <c r="A204" s="241">
        <v>20136</v>
      </c>
      <c r="B204" s="242" t="s">
        <v>258</v>
      </c>
      <c r="C204" s="185">
        <v>402</v>
      </c>
      <c r="D204" s="240"/>
    </row>
    <row r="205" ht="18" customHeight="1" spans="1:4">
      <c r="A205" s="241">
        <v>2013601</v>
      </c>
      <c r="B205" s="242" t="s">
        <v>149</v>
      </c>
      <c r="C205" s="185">
        <v>42</v>
      </c>
      <c r="D205" s="240"/>
    </row>
    <row r="206" ht="18" customHeight="1" spans="1:4">
      <c r="A206" s="241">
        <v>2013602</v>
      </c>
      <c r="B206" s="242" t="s">
        <v>150</v>
      </c>
      <c r="C206" s="185">
        <v>0</v>
      </c>
      <c r="D206" s="240"/>
    </row>
    <row r="207" ht="18" customHeight="1" spans="1:4">
      <c r="A207" s="241">
        <v>2013603</v>
      </c>
      <c r="B207" s="242" t="s">
        <v>151</v>
      </c>
      <c r="C207" s="185">
        <v>0</v>
      </c>
      <c r="D207" s="243"/>
    </row>
    <row r="208" ht="18" customHeight="1" spans="1:4">
      <c r="A208" s="241">
        <v>2013650</v>
      </c>
      <c r="B208" s="242" t="s">
        <v>158</v>
      </c>
      <c r="C208" s="185">
        <v>0</v>
      </c>
      <c r="D208" s="240"/>
    </row>
    <row r="209" ht="18" customHeight="1" spans="1:4">
      <c r="A209" s="241">
        <v>2013699</v>
      </c>
      <c r="B209" s="242" t="s">
        <v>259</v>
      </c>
      <c r="C209" s="185">
        <v>360</v>
      </c>
      <c r="D209" s="240"/>
    </row>
    <row r="210" ht="18" customHeight="1" spans="1:4">
      <c r="A210" s="241">
        <v>20137</v>
      </c>
      <c r="B210" s="242" t="s">
        <v>260</v>
      </c>
      <c r="C210" s="185">
        <v>0</v>
      </c>
      <c r="D210" s="240"/>
    </row>
    <row r="211" ht="18" customHeight="1" spans="1:4">
      <c r="A211" s="241">
        <v>2013701</v>
      </c>
      <c r="B211" s="242" t="s">
        <v>149</v>
      </c>
      <c r="C211" s="185">
        <v>0</v>
      </c>
      <c r="D211" s="240"/>
    </row>
    <row r="212" ht="18" customHeight="1" spans="1:4">
      <c r="A212" s="241">
        <v>2013702</v>
      </c>
      <c r="B212" s="242" t="s">
        <v>150</v>
      </c>
      <c r="C212" s="185">
        <v>0</v>
      </c>
      <c r="D212" s="240"/>
    </row>
    <row r="213" ht="18" customHeight="1" spans="1:4">
      <c r="A213" s="241">
        <v>2013703</v>
      </c>
      <c r="B213" s="242" t="s">
        <v>151</v>
      </c>
      <c r="C213" s="185">
        <v>0</v>
      </c>
      <c r="D213" s="243"/>
    </row>
    <row r="214" ht="18" customHeight="1" spans="1:4">
      <c r="A214" s="241">
        <v>2013704</v>
      </c>
      <c r="B214" s="242" t="s">
        <v>261</v>
      </c>
      <c r="C214" s="185">
        <v>0</v>
      </c>
      <c r="D214" s="240"/>
    </row>
    <row r="215" ht="18" customHeight="1" spans="1:4">
      <c r="A215" s="241">
        <v>2013750</v>
      </c>
      <c r="B215" s="242" t="s">
        <v>158</v>
      </c>
      <c r="C215" s="185">
        <v>0</v>
      </c>
      <c r="D215" s="240"/>
    </row>
    <row r="216" ht="18" customHeight="1" spans="1:4">
      <c r="A216" s="241">
        <v>2013799</v>
      </c>
      <c r="B216" s="242" t="s">
        <v>262</v>
      </c>
      <c r="C216" s="185">
        <v>0</v>
      </c>
      <c r="D216" s="240"/>
    </row>
    <row r="217" ht="18" customHeight="1" spans="1:4">
      <c r="A217" s="241">
        <v>20138</v>
      </c>
      <c r="B217" s="242" t="s">
        <v>263</v>
      </c>
      <c r="C217" s="185">
        <v>7086</v>
      </c>
      <c r="D217" s="240"/>
    </row>
    <row r="218" ht="18" customHeight="1" spans="1:4">
      <c r="A218" s="241">
        <v>2013801</v>
      </c>
      <c r="B218" s="242" t="s">
        <v>149</v>
      </c>
      <c r="C218" s="185">
        <v>6881</v>
      </c>
      <c r="D218" s="240"/>
    </row>
    <row r="219" ht="18" customHeight="1" spans="1:4">
      <c r="A219" s="241">
        <v>2013802</v>
      </c>
      <c r="B219" s="242" t="s">
        <v>150</v>
      </c>
      <c r="C219" s="185">
        <v>0</v>
      </c>
      <c r="D219" s="240"/>
    </row>
    <row r="220" ht="18" customHeight="1" spans="1:4">
      <c r="A220" s="241">
        <v>2013803</v>
      </c>
      <c r="B220" s="242" t="s">
        <v>151</v>
      </c>
      <c r="C220" s="185">
        <v>0</v>
      </c>
      <c r="D220" s="240"/>
    </row>
    <row r="221" ht="18" customHeight="1" spans="1:4">
      <c r="A221" s="241">
        <v>2013804</v>
      </c>
      <c r="B221" s="242" t="s">
        <v>264</v>
      </c>
      <c r="C221" s="185">
        <v>0</v>
      </c>
      <c r="D221" s="243"/>
    </row>
    <row r="222" ht="18" customHeight="1" spans="1:4">
      <c r="A222" s="241">
        <v>2013805</v>
      </c>
      <c r="B222" s="242" t="s">
        <v>265</v>
      </c>
      <c r="C222" s="185">
        <v>22</v>
      </c>
      <c r="D222" s="240"/>
    </row>
    <row r="223" ht="18" customHeight="1" spans="1:4">
      <c r="A223" s="241">
        <v>2013808</v>
      </c>
      <c r="B223" s="242" t="s">
        <v>190</v>
      </c>
      <c r="C223" s="185">
        <v>0</v>
      </c>
      <c r="D223" s="240"/>
    </row>
    <row r="224" ht="18" customHeight="1" spans="1:4">
      <c r="A224" s="241">
        <v>2013810</v>
      </c>
      <c r="B224" s="242" t="s">
        <v>266</v>
      </c>
      <c r="C224" s="185">
        <v>0</v>
      </c>
      <c r="D224" s="240"/>
    </row>
    <row r="225" ht="18" customHeight="1" spans="1:4">
      <c r="A225" s="241">
        <v>2013812</v>
      </c>
      <c r="B225" s="242" t="s">
        <v>267</v>
      </c>
      <c r="C225" s="185">
        <v>19</v>
      </c>
      <c r="D225" s="240"/>
    </row>
    <row r="226" ht="18" customHeight="1" spans="1:4">
      <c r="A226" s="241">
        <v>2013813</v>
      </c>
      <c r="B226" s="242" t="s">
        <v>268</v>
      </c>
      <c r="C226" s="185">
        <v>0</v>
      </c>
      <c r="D226" s="243"/>
    </row>
    <row r="227" ht="18" customHeight="1" spans="1:4">
      <c r="A227" s="241">
        <v>2013814</v>
      </c>
      <c r="B227" s="242" t="s">
        <v>269</v>
      </c>
      <c r="C227" s="185">
        <v>0</v>
      </c>
      <c r="D227" s="243"/>
    </row>
    <row r="228" ht="18" customHeight="1" spans="1:4">
      <c r="A228" s="241">
        <v>2013815</v>
      </c>
      <c r="B228" s="242" t="s">
        <v>270</v>
      </c>
      <c r="C228" s="185">
        <v>0</v>
      </c>
      <c r="D228" s="240"/>
    </row>
    <row r="229" ht="18" customHeight="1" spans="1:4">
      <c r="A229" s="241">
        <v>2013816</v>
      </c>
      <c r="B229" s="242" t="s">
        <v>271</v>
      </c>
      <c r="C229" s="185">
        <v>5</v>
      </c>
      <c r="D229" s="240"/>
    </row>
    <row r="230" ht="18" customHeight="1" spans="1:4">
      <c r="A230" s="241">
        <v>2013850</v>
      </c>
      <c r="B230" s="242" t="s">
        <v>158</v>
      </c>
      <c r="C230" s="185">
        <v>0</v>
      </c>
      <c r="D230" s="240"/>
    </row>
    <row r="231" ht="18" customHeight="1" spans="1:4">
      <c r="A231" s="241">
        <v>2013899</v>
      </c>
      <c r="B231" s="242" t="s">
        <v>272</v>
      </c>
      <c r="C231" s="185">
        <v>160</v>
      </c>
      <c r="D231" s="240"/>
    </row>
    <row r="232" ht="18" customHeight="1" spans="1:4">
      <c r="A232" s="241">
        <v>20199</v>
      </c>
      <c r="B232" s="242" t="s">
        <v>273</v>
      </c>
      <c r="C232" s="185">
        <v>4911</v>
      </c>
      <c r="D232" s="240"/>
    </row>
    <row r="233" ht="18" customHeight="1" spans="1:4">
      <c r="A233" s="241">
        <v>2019901</v>
      </c>
      <c r="B233" s="242" t="s">
        <v>274</v>
      </c>
      <c r="C233" s="185">
        <v>0</v>
      </c>
      <c r="D233" s="243"/>
    </row>
    <row r="234" ht="18" customHeight="1" spans="1:4">
      <c r="A234" s="241">
        <v>2019999</v>
      </c>
      <c r="B234" s="242" t="s">
        <v>275</v>
      </c>
      <c r="C234" s="185">
        <v>4911</v>
      </c>
      <c r="D234" s="240"/>
    </row>
    <row r="235" customFormat="1" ht="18" customHeight="1" spans="1:4">
      <c r="A235" s="241">
        <v>204</v>
      </c>
      <c r="B235" s="242" t="s">
        <v>276</v>
      </c>
      <c r="C235" s="185">
        <v>32579</v>
      </c>
      <c r="D235" s="240"/>
    </row>
    <row r="236" customFormat="1" ht="18" customHeight="1" spans="1:4">
      <c r="A236" s="241">
        <v>20402</v>
      </c>
      <c r="B236" s="242" t="s">
        <v>277</v>
      </c>
      <c r="C236" s="185">
        <v>26775</v>
      </c>
      <c r="D236" s="240"/>
    </row>
    <row r="237" s="230" customFormat="1" ht="18" customHeight="1" spans="1:4">
      <c r="A237" s="241">
        <v>20404</v>
      </c>
      <c r="B237" s="242" t="s">
        <v>278</v>
      </c>
      <c r="C237" s="185">
        <v>140</v>
      </c>
      <c r="D237" s="240"/>
    </row>
    <row r="238" s="230" customFormat="1" ht="18" customHeight="1" spans="1:4">
      <c r="A238" s="241">
        <v>20405</v>
      </c>
      <c r="B238" s="242" t="s">
        <v>279</v>
      </c>
      <c r="C238" s="185">
        <v>308</v>
      </c>
      <c r="D238" s="240"/>
    </row>
    <row r="239" customFormat="1" ht="18" customHeight="1" spans="1:4">
      <c r="A239" s="241">
        <v>20406</v>
      </c>
      <c r="B239" s="242" t="s">
        <v>280</v>
      </c>
      <c r="C239" s="185">
        <v>2707</v>
      </c>
      <c r="D239" s="240"/>
    </row>
    <row r="240" customFormat="1" ht="18" customHeight="1" spans="1:4">
      <c r="A240" s="241">
        <v>205</v>
      </c>
      <c r="B240" s="242" t="s">
        <v>281</v>
      </c>
      <c r="C240" s="185">
        <v>144779</v>
      </c>
      <c r="D240" s="240"/>
    </row>
    <row r="241" customFormat="1" ht="18" customHeight="1" spans="1:4">
      <c r="A241" s="241">
        <v>20501</v>
      </c>
      <c r="B241" s="242" t="s">
        <v>282</v>
      </c>
      <c r="C241" s="185">
        <v>3084</v>
      </c>
      <c r="D241" s="240"/>
    </row>
    <row r="242" ht="18" customHeight="1" spans="1:4">
      <c r="A242" s="241">
        <v>2050101</v>
      </c>
      <c r="B242" s="242" t="s">
        <v>149</v>
      </c>
      <c r="C242" s="185">
        <v>400</v>
      </c>
      <c r="D242" s="240"/>
    </row>
    <row r="243" ht="18" customHeight="1" spans="1:4">
      <c r="A243" s="241">
        <v>2050102</v>
      </c>
      <c r="B243" s="242" t="s">
        <v>150</v>
      </c>
      <c r="C243" s="185">
        <v>13</v>
      </c>
      <c r="D243" s="240"/>
    </row>
    <row r="244" ht="18" customHeight="1" spans="1:4">
      <c r="A244" s="241">
        <v>2050103</v>
      </c>
      <c r="B244" s="242" t="s">
        <v>151</v>
      </c>
      <c r="C244" s="185">
        <v>0</v>
      </c>
      <c r="D244" s="243"/>
    </row>
    <row r="245" ht="18" customHeight="1" spans="1:4">
      <c r="A245" s="241">
        <v>2050199</v>
      </c>
      <c r="B245" s="242" t="s">
        <v>283</v>
      </c>
      <c r="C245" s="185">
        <v>2671</v>
      </c>
      <c r="D245" s="240"/>
    </row>
    <row r="246" customFormat="1" ht="18" customHeight="1" spans="1:4">
      <c r="A246" s="241">
        <v>20502</v>
      </c>
      <c r="B246" s="242" t="s">
        <v>284</v>
      </c>
      <c r="C246" s="185">
        <v>134315</v>
      </c>
      <c r="D246" s="240"/>
    </row>
    <row r="247" ht="18" customHeight="1" spans="1:4">
      <c r="A247" s="241">
        <v>2050201</v>
      </c>
      <c r="B247" s="242" t="s">
        <v>285</v>
      </c>
      <c r="C247" s="185">
        <v>6635</v>
      </c>
      <c r="D247" s="240"/>
    </row>
    <row r="248" ht="18" customHeight="1" spans="1:4">
      <c r="A248" s="241">
        <v>2050202</v>
      </c>
      <c r="B248" s="242" t="s">
        <v>286</v>
      </c>
      <c r="C248" s="185">
        <v>73732</v>
      </c>
      <c r="D248" s="240"/>
    </row>
    <row r="249" ht="18" customHeight="1" spans="1:4">
      <c r="A249" s="241">
        <v>2050203</v>
      </c>
      <c r="B249" s="242" t="s">
        <v>287</v>
      </c>
      <c r="C249" s="185">
        <v>36858</v>
      </c>
      <c r="D249" s="240"/>
    </row>
    <row r="250" ht="18" customHeight="1" spans="1:4">
      <c r="A250" s="241">
        <v>2050204</v>
      </c>
      <c r="B250" s="242" t="s">
        <v>288</v>
      </c>
      <c r="C250" s="185">
        <v>15484</v>
      </c>
      <c r="D250" s="240"/>
    </row>
    <row r="251" ht="18" customHeight="1" spans="1:4">
      <c r="A251" s="241">
        <v>2050205</v>
      </c>
      <c r="B251" s="242" t="s">
        <v>289</v>
      </c>
      <c r="C251" s="185">
        <v>0</v>
      </c>
      <c r="D251" s="240"/>
    </row>
    <row r="252" ht="18" customHeight="1" spans="1:4">
      <c r="A252" s="241">
        <v>2050299</v>
      </c>
      <c r="B252" s="242" t="s">
        <v>290</v>
      </c>
      <c r="C252" s="185">
        <v>1607</v>
      </c>
      <c r="D252" s="240"/>
    </row>
    <row r="253" ht="18" customHeight="1" spans="1:4">
      <c r="A253" s="241">
        <v>20503</v>
      </c>
      <c r="B253" s="242" t="s">
        <v>291</v>
      </c>
      <c r="C253" s="185">
        <v>1562</v>
      </c>
      <c r="D253" s="240"/>
    </row>
    <row r="254" ht="18" customHeight="1" spans="1:4">
      <c r="A254" s="241">
        <v>2050301</v>
      </c>
      <c r="B254" s="242" t="s">
        <v>292</v>
      </c>
      <c r="C254" s="185">
        <v>0</v>
      </c>
      <c r="D254" s="243"/>
    </row>
    <row r="255" ht="18" customHeight="1" spans="1:4">
      <c r="A255" s="241">
        <v>2050302</v>
      </c>
      <c r="B255" s="242" t="s">
        <v>293</v>
      </c>
      <c r="C255" s="185">
        <v>1562</v>
      </c>
      <c r="D255" s="240"/>
    </row>
    <row r="256" s="230" customFormat="1" ht="18" customHeight="1" spans="1:4">
      <c r="A256" s="241">
        <v>2050303</v>
      </c>
      <c r="B256" s="242" t="s">
        <v>294</v>
      </c>
      <c r="C256" s="185">
        <v>0</v>
      </c>
      <c r="D256" s="240"/>
    </row>
    <row r="257" ht="18" customHeight="1" spans="1:4">
      <c r="A257" s="241">
        <v>2050305</v>
      </c>
      <c r="B257" s="242" t="s">
        <v>295</v>
      </c>
      <c r="C257" s="185">
        <v>0</v>
      </c>
      <c r="D257" s="240"/>
    </row>
    <row r="258" ht="18" customHeight="1" spans="1:4">
      <c r="A258" s="241">
        <v>2050399</v>
      </c>
      <c r="B258" s="242" t="s">
        <v>296</v>
      </c>
      <c r="C258" s="185">
        <v>0</v>
      </c>
      <c r="D258" s="243"/>
    </row>
    <row r="259" ht="18" customHeight="1" spans="1:4">
      <c r="A259" s="241">
        <v>20504</v>
      </c>
      <c r="B259" s="242" t="s">
        <v>297</v>
      </c>
      <c r="C259" s="185">
        <v>0</v>
      </c>
      <c r="D259" s="240"/>
    </row>
    <row r="260" customFormat="1" ht="18" customHeight="1" spans="1:4">
      <c r="A260" s="241">
        <v>2050401</v>
      </c>
      <c r="B260" s="242" t="s">
        <v>298</v>
      </c>
      <c r="C260" s="185">
        <v>0</v>
      </c>
      <c r="D260" s="243"/>
    </row>
    <row r="261" ht="18" customHeight="1" spans="1:4">
      <c r="A261" s="241">
        <v>2050402</v>
      </c>
      <c r="B261" s="242" t="s">
        <v>299</v>
      </c>
      <c r="C261" s="185">
        <v>0</v>
      </c>
      <c r="D261" s="243"/>
    </row>
    <row r="262" customFormat="1" ht="18" customHeight="1" spans="1:4">
      <c r="A262" s="241">
        <v>2050403</v>
      </c>
      <c r="B262" s="242" t="s">
        <v>300</v>
      </c>
      <c r="C262" s="185">
        <v>0</v>
      </c>
      <c r="D262" s="243"/>
    </row>
    <row r="263" ht="18" customHeight="1" spans="1:4">
      <c r="A263" s="241">
        <v>2050404</v>
      </c>
      <c r="B263" s="242" t="s">
        <v>301</v>
      </c>
      <c r="C263" s="185">
        <v>0</v>
      </c>
      <c r="D263" s="243"/>
    </row>
    <row r="264" ht="18" customHeight="1" spans="1:4">
      <c r="A264" s="241">
        <v>2050499</v>
      </c>
      <c r="B264" s="242" t="s">
        <v>302</v>
      </c>
      <c r="C264" s="185">
        <v>0</v>
      </c>
      <c r="D264" s="243"/>
    </row>
    <row r="265" ht="18" customHeight="1" spans="1:4">
      <c r="A265" s="241">
        <v>20505</v>
      </c>
      <c r="B265" s="242" t="s">
        <v>303</v>
      </c>
      <c r="C265" s="185">
        <v>0</v>
      </c>
      <c r="D265" s="240"/>
    </row>
    <row r="266" ht="18" customHeight="1" spans="1:4">
      <c r="A266" s="241">
        <v>2050501</v>
      </c>
      <c r="B266" s="242" t="s">
        <v>304</v>
      </c>
      <c r="C266" s="185">
        <v>0</v>
      </c>
      <c r="D266" s="240"/>
    </row>
    <row r="267" ht="18" customHeight="1" spans="1:4">
      <c r="A267" s="241">
        <v>2050502</v>
      </c>
      <c r="B267" s="242" t="s">
        <v>305</v>
      </c>
      <c r="C267" s="185">
        <v>0</v>
      </c>
      <c r="D267" s="243"/>
    </row>
    <row r="268" ht="18" customHeight="1" spans="1:4">
      <c r="A268" s="241">
        <v>2050599</v>
      </c>
      <c r="B268" s="242" t="s">
        <v>306</v>
      </c>
      <c r="C268" s="185">
        <v>0</v>
      </c>
      <c r="D268" s="243"/>
    </row>
    <row r="269" ht="18" customHeight="1" spans="1:4">
      <c r="A269" s="241">
        <v>20506</v>
      </c>
      <c r="B269" s="242" t="s">
        <v>307</v>
      </c>
      <c r="C269" s="185">
        <v>0</v>
      </c>
      <c r="D269" s="243"/>
    </row>
    <row r="270" ht="18" customHeight="1" spans="1:4">
      <c r="A270" s="241">
        <v>2050601</v>
      </c>
      <c r="B270" s="242" t="s">
        <v>308</v>
      </c>
      <c r="C270" s="185">
        <v>0</v>
      </c>
      <c r="D270" s="243"/>
    </row>
    <row r="271" ht="18" customHeight="1" spans="1:4">
      <c r="A271" s="241">
        <v>2050602</v>
      </c>
      <c r="B271" s="242" t="s">
        <v>309</v>
      </c>
      <c r="C271" s="185">
        <v>0</v>
      </c>
      <c r="D271" s="243"/>
    </row>
    <row r="272" ht="18" customHeight="1" spans="1:4">
      <c r="A272" s="241">
        <v>2050699</v>
      </c>
      <c r="B272" s="242" t="s">
        <v>310</v>
      </c>
      <c r="C272" s="185">
        <v>0</v>
      </c>
      <c r="D272" s="243"/>
    </row>
    <row r="273" ht="18" customHeight="1" spans="1:4">
      <c r="A273" s="241">
        <v>20507</v>
      </c>
      <c r="B273" s="242" t="s">
        <v>311</v>
      </c>
      <c r="C273" s="185">
        <v>695</v>
      </c>
      <c r="D273" s="243"/>
    </row>
    <row r="274" ht="18" customHeight="1" spans="1:4">
      <c r="A274" s="241">
        <v>2050701</v>
      </c>
      <c r="B274" s="242" t="s">
        <v>312</v>
      </c>
      <c r="C274" s="185">
        <v>639</v>
      </c>
      <c r="D274" s="243"/>
    </row>
    <row r="275" ht="18" customHeight="1" spans="1:4">
      <c r="A275" s="241">
        <v>2050702</v>
      </c>
      <c r="B275" s="242" t="s">
        <v>313</v>
      </c>
      <c r="C275" s="185">
        <v>0</v>
      </c>
      <c r="D275" s="243"/>
    </row>
    <row r="276" customFormat="1" ht="18" customHeight="1" spans="1:4">
      <c r="A276" s="241">
        <v>2050799</v>
      </c>
      <c r="B276" s="242" t="s">
        <v>314</v>
      </c>
      <c r="C276" s="185">
        <v>56</v>
      </c>
      <c r="D276" s="243"/>
    </row>
    <row r="277" ht="18" customHeight="1" spans="1:4">
      <c r="A277" s="241">
        <v>20508</v>
      </c>
      <c r="B277" s="242" t="s">
        <v>315</v>
      </c>
      <c r="C277" s="185">
        <v>621</v>
      </c>
      <c r="D277" s="240"/>
    </row>
    <row r="278" ht="18" customHeight="1" spans="1:4">
      <c r="A278" s="241">
        <v>2050801</v>
      </c>
      <c r="B278" s="242" t="s">
        <v>316</v>
      </c>
      <c r="C278" s="185">
        <v>0</v>
      </c>
      <c r="D278" s="243"/>
    </row>
    <row r="279" ht="18" customHeight="1" spans="1:4">
      <c r="A279" s="241">
        <v>2050802</v>
      </c>
      <c r="B279" s="242" t="s">
        <v>317</v>
      </c>
      <c r="C279" s="185">
        <v>621</v>
      </c>
      <c r="D279" s="240"/>
    </row>
    <row r="280" ht="18" customHeight="1" spans="1:4">
      <c r="A280" s="241">
        <v>2050803</v>
      </c>
      <c r="B280" s="242" t="s">
        <v>318</v>
      </c>
      <c r="C280" s="185">
        <v>0</v>
      </c>
      <c r="D280" s="240"/>
    </row>
    <row r="281" ht="18" customHeight="1" spans="1:4">
      <c r="A281" s="241">
        <v>2050804</v>
      </c>
      <c r="B281" s="242" t="s">
        <v>319</v>
      </c>
      <c r="C281" s="185">
        <v>0</v>
      </c>
      <c r="D281" s="243"/>
    </row>
    <row r="282" ht="18" customHeight="1" spans="1:4">
      <c r="A282" s="241">
        <v>2050899</v>
      </c>
      <c r="B282" s="242" t="s">
        <v>320</v>
      </c>
      <c r="C282" s="185">
        <v>0</v>
      </c>
      <c r="D282" s="243"/>
    </row>
    <row r="283" ht="18" customHeight="1" spans="1:4">
      <c r="A283" s="241">
        <v>20509</v>
      </c>
      <c r="B283" s="242" t="s">
        <v>321</v>
      </c>
      <c r="C283" s="185">
        <v>32</v>
      </c>
      <c r="D283" s="243"/>
    </row>
    <row r="284" s="230" customFormat="1" ht="18" customHeight="1" spans="1:4">
      <c r="A284" s="241">
        <v>2050901</v>
      </c>
      <c r="B284" s="242" t="s">
        <v>322</v>
      </c>
      <c r="C284" s="185">
        <v>0</v>
      </c>
      <c r="D284" s="243"/>
    </row>
    <row r="285" ht="18" customHeight="1" spans="1:4">
      <c r="A285" s="241">
        <v>2050902</v>
      </c>
      <c r="B285" s="242" t="s">
        <v>323</v>
      </c>
      <c r="C285" s="185">
        <v>0</v>
      </c>
      <c r="D285" s="243"/>
    </row>
    <row r="286" customFormat="1" ht="18" customHeight="1" spans="1:4">
      <c r="A286" s="241">
        <v>2050903</v>
      </c>
      <c r="B286" s="242" t="s">
        <v>324</v>
      </c>
      <c r="C286" s="185">
        <v>0</v>
      </c>
      <c r="D286" s="243"/>
    </row>
    <row r="287" customFormat="1" ht="18" customHeight="1" spans="1:4">
      <c r="A287" s="241">
        <v>2050904</v>
      </c>
      <c r="B287" s="242" t="s">
        <v>325</v>
      </c>
      <c r="C287" s="185">
        <v>0</v>
      </c>
      <c r="D287" s="243"/>
    </row>
    <row r="288" customFormat="1" ht="18" customHeight="1" spans="1:4">
      <c r="A288" s="241">
        <v>2050905</v>
      </c>
      <c r="B288" s="242" t="s">
        <v>326</v>
      </c>
      <c r="C288" s="185">
        <v>0</v>
      </c>
      <c r="D288" s="243"/>
    </row>
    <row r="289" customFormat="1" ht="18" customHeight="1" spans="1:4">
      <c r="A289" s="241">
        <v>2050999</v>
      </c>
      <c r="B289" s="242" t="s">
        <v>327</v>
      </c>
      <c r="C289" s="185">
        <v>32</v>
      </c>
      <c r="D289" s="243"/>
    </row>
    <row r="290" customFormat="1" ht="18" customHeight="1" spans="1:4">
      <c r="A290" s="241">
        <v>20599</v>
      </c>
      <c r="B290" s="242" t="s">
        <v>328</v>
      </c>
      <c r="C290" s="185">
        <v>4469</v>
      </c>
      <c r="D290" s="240"/>
    </row>
    <row r="291" ht="18" customHeight="1" spans="1:4">
      <c r="A291" s="241">
        <v>2059999</v>
      </c>
      <c r="B291" s="242" t="s">
        <v>329</v>
      </c>
      <c r="C291" s="185">
        <v>4469</v>
      </c>
      <c r="D291" s="240"/>
    </row>
    <row r="292" ht="18" customHeight="1" spans="1:4">
      <c r="A292" s="241">
        <v>206</v>
      </c>
      <c r="B292" s="242" t="s">
        <v>330</v>
      </c>
      <c r="C292" s="185">
        <v>23919</v>
      </c>
      <c r="D292" s="240"/>
    </row>
    <row r="293" ht="18" customHeight="1" spans="1:4">
      <c r="A293" s="241">
        <v>20601</v>
      </c>
      <c r="B293" s="242" t="s">
        <v>331</v>
      </c>
      <c r="C293" s="185">
        <v>10552</v>
      </c>
      <c r="D293" s="240"/>
    </row>
    <row r="294" ht="18" customHeight="1" spans="1:4">
      <c r="A294" s="241">
        <v>2060101</v>
      </c>
      <c r="B294" s="242" t="s">
        <v>149</v>
      </c>
      <c r="C294" s="185">
        <v>377</v>
      </c>
      <c r="D294" s="240"/>
    </row>
    <row r="295" ht="18" customHeight="1" spans="1:4">
      <c r="A295" s="241">
        <v>2060102</v>
      </c>
      <c r="B295" s="242" t="s">
        <v>150</v>
      </c>
      <c r="C295" s="185">
        <v>6</v>
      </c>
      <c r="D295" s="240"/>
    </row>
    <row r="296" ht="18" customHeight="1" spans="1:4">
      <c r="A296" s="241">
        <v>2060103</v>
      </c>
      <c r="B296" s="242" t="s">
        <v>151</v>
      </c>
      <c r="C296" s="185">
        <v>0</v>
      </c>
      <c r="D296" s="243"/>
    </row>
    <row r="297" ht="18" customHeight="1" spans="1:4">
      <c r="A297" s="241">
        <v>2060199</v>
      </c>
      <c r="B297" s="242" t="s">
        <v>332</v>
      </c>
      <c r="C297" s="185">
        <v>10169</v>
      </c>
      <c r="D297" s="240"/>
    </row>
    <row r="298" customFormat="1" ht="18" customHeight="1" spans="1:4">
      <c r="A298" s="241">
        <v>20602</v>
      </c>
      <c r="B298" s="242" t="s">
        <v>333</v>
      </c>
      <c r="C298" s="185">
        <v>0</v>
      </c>
      <c r="D298" s="240"/>
    </row>
    <row r="299" ht="18" customHeight="1" spans="1:4">
      <c r="A299" s="241">
        <v>2060201</v>
      </c>
      <c r="B299" s="242" t="s">
        <v>334</v>
      </c>
      <c r="C299" s="185">
        <v>0</v>
      </c>
      <c r="D299" s="243"/>
    </row>
    <row r="300" ht="18" customHeight="1" spans="1:4">
      <c r="A300" s="241">
        <v>2060203</v>
      </c>
      <c r="B300" s="242" t="s">
        <v>335</v>
      </c>
      <c r="C300" s="185">
        <v>0</v>
      </c>
      <c r="D300" s="240"/>
    </row>
    <row r="301" customFormat="1" ht="18" customHeight="1" spans="1:4">
      <c r="A301" s="241">
        <v>2060204</v>
      </c>
      <c r="B301" s="242" t="s">
        <v>336</v>
      </c>
      <c r="C301" s="185">
        <v>0</v>
      </c>
      <c r="D301" s="240"/>
    </row>
    <row r="302" ht="18" customHeight="1" spans="1:4">
      <c r="A302" s="241">
        <v>2060205</v>
      </c>
      <c r="B302" s="242" t="s">
        <v>337</v>
      </c>
      <c r="C302" s="185">
        <v>0</v>
      </c>
      <c r="D302" s="243"/>
    </row>
    <row r="303" ht="18" customHeight="1" spans="1:4">
      <c r="A303" s="241">
        <v>2060206</v>
      </c>
      <c r="B303" s="242" t="s">
        <v>338</v>
      </c>
      <c r="C303" s="185">
        <v>0</v>
      </c>
      <c r="D303" s="243"/>
    </row>
    <row r="304" s="230" customFormat="1" ht="18" customHeight="1" spans="1:4">
      <c r="A304" s="241">
        <v>2060207</v>
      </c>
      <c r="B304" s="242" t="s">
        <v>339</v>
      </c>
      <c r="C304" s="185">
        <v>0</v>
      </c>
      <c r="D304" s="243"/>
    </row>
    <row r="305" ht="18" customHeight="1" spans="1:4">
      <c r="A305" s="241">
        <v>2060208</v>
      </c>
      <c r="B305" s="242" t="s">
        <v>340</v>
      </c>
      <c r="C305" s="185">
        <v>0</v>
      </c>
      <c r="D305" s="243"/>
    </row>
    <row r="306" customFormat="1" ht="18" customHeight="1" spans="1:4">
      <c r="A306" s="241">
        <v>2060299</v>
      </c>
      <c r="B306" s="242" t="s">
        <v>341</v>
      </c>
      <c r="C306" s="185">
        <v>0</v>
      </c>
      <c r="D306" s="240"/>
    </row>
    <row r="307" customFormat="1" ht="18" customHeight="1" spans="1:4">
      <c r="A307" s="241">
        <v>20603</v>
      </c>
      <c r="B307" s="242" t="s">
        <v>342</v>
      </c>
      <c r="C307" s="185">
        <v>0</v>
      </c>
      <c r="D307" s="240"/>
    </row>
    <row r="308" customFormat="1" ht="18" customHeight="1" spans="1:4">
      <c r="A308" s="241">
        <v>2060301</v>
      </c>
      <c r="B308" s="242" t="s">
        <v>334</v>
      </c>
      <c r="C308" s="185">
        <v>0</v>
      </c>
      <c r="D308" s="243"/>
    </row>
    <row r="309" ht="18" customHeight="1" spans="1:4">
      <c r="A309" s="241">
        <v>2060302</v>
      </c>
      <c r="B309" s="242" t="s">
        <v>343</v>
      </c>
      <c r="C309" s="185">
        <v>0</v>
      </c>
      <c r="D309" s="243"/>
    </row>
    <row r="310" customFormat="1" ht="18" customHeight="1" spans="1:4">
      <c r="A310" s="241">
        <v>2060303</v>
      </c>
      <c r="B310" s="242" t="s">
        <v>344</v>
      </c>
      <c r="C310" s="185">
        <v>0</v>
      </c>
      <c r="D310" s="243"/>
    </row>
    <row r="311" customFormat="1" ht="18" customHeight="1" spans="1:4">
      <c r="A311" s="241">
        <v>2060304</v>
      </c>
      <c r="B311" s="242" t="s">
        <v>345</v>
      </c>
      <c r="C311" s="185">
        <v>0</v>
      </c>
      <c r="D311" s="243"/>
    </row>
    <row r="312" ht="18" customHeight="1" spans="1:4">
      <c r="A312" s="241">
        <v>2060399</v>
      </c>
      <c r="B312" s="242" t="s">
        <v>346</v>
      </c>
      <c r="C312" s="185">
        <v>0</v>
      </c>
      <c r="D312" s="243"/>
    </row>
    <row r="313" ht="18" customHeight="1" spans="1:4">
      <c r="A313" s="241">
        <v>20604</v>
      </c>
      <c r="B313" s="242" t="s">
        <v>347</v>
      </c>
      <c r="C313" s="185">
        <v>0</v>
      </c>
      <c r="D313" s="240"/>
    </row>
    <row r="314" customFormat="1" ht="18" customHeight="1" spans="1:4">
      <c r="A314" s="241">
        <v>2060401</v>
      </c>
      <c r="B314" s="242" t="s">
        <v>334</v>
      </c>
      <c r="C314" s="185">
        <v>0</v>
      </c>
      <c r="D314" s="240"/>
    </row>
    <row r="315" ht="18" customHeight="1" spans="1:16375">
      <c r="A315" s="241">
        <v>2060404</v>
      </c>
      <c r="B315" s="242" t="s">
        <v>348</v>
      </c>
      <c r="C315" s="185">
        <v>0</v>
      </c>
      <c r="D315" s="240"/>
      <c r="XEU315" s="245"/>
    </row>
    <row r="316" ht="18" customHeight="1" spans="1:4">
      <c r="A316" s="241">
        <v>2060405</v>
      </c>
      <c r="B316" s="242" t="s">
        <v>349</v>
      </c>
      <c r="C316" s="185">
        <v>0</v>
      </c>
      <c r="D316" s="240"/>
    </row>
    <row r="317" ht="18" customHeight="1" spans="1:4">
      <c r="A317" s="241">
        <v>2060499</v>
      </c>
      <c r="B317" s="242" t="s">
        <v>350</v>
      </c>
      <c r="C317" s="185">
        <v>0</v>
      </c>
      <c r="D317" s="240"/>
    </row>
    <row r="318" ht="18" customHeight="1" spans="1:4">
      <c r="A318" s="241">
        <v>20605</v>
      </c>
      <c r="B318" s="242" t="s">
        <v>351</v>
      </c>
      <c r="C318" s="185">
        <v>2198</v>
      </c>
      <c r="D318" s="240"/>
    </row>
    <row r="319" ht="18" customHeight="1" spans="1:4">
      <c r="A319" s="241">
        <v>2060501</v>
      </c>
      <c r="B319" s="242" t="s">
        <v>334</v>
      </c>
      <c r="C319" s="185">
        <v>28</v>
      </c>
      <c r="D319" s="240"/>
    </row>
    <row r="320" ht="18" customHeight="1" spans="1:4">
      <c r="A320" s="241">
        <v>2060502</v>
      </c>
      <c r="B320" s="242" t="s">
        <v>352</v>
      </c>
      <c r="C320" s="185">
        <v>0</v>
      </c>
      <c r="D320" s="240"/>
    </row>
    <row r="321" ht="18" customHeight="1" spans="1:4">
      <c r="A321" s="241">
        <v>2060503</v>
      </c>
      <c r="B321" s="242" t="s">
        <v>353</v>
      </c>
      <c r="C321" s="185">
        <v>0</v>
      </c>
      <c r="D321" s="240"/>
    </row>
    <row r="322" ht="18" customHeight="1" spans="1:4">
      <c r="A322" s="241">
        <v>2060599</v>
      </c>
      <c r="B322" s="242" t="s">
        <v>354</v>
      </c>
      <c r="C322" s="185">
        <v>2170</v>
      </c>
      <c r="D322" s="240"/>
    </row>
    <row r="323" ht="18" customHeight="1" spans="1:4">
      <c r="A323" s="241">
        <v>20606</v>
      </c>
      <c r="B323" s="242" t="s">
        <v>355</v>
      </c>
      <c r="C323" s="185">
        <v>0</v>
      </c>
      <c r="D323" s="240"/>
    </row>
    <row r="324" ht="18" customHeight="1" spans="1:4">
      <c r="A324" s="241">
        <v>2060601</v>
      </c>
      <c r="B324" s="242" t="s">
        <v>356</v>
      </c>
      <c r="C324" s="185">
        <v>0</v>
      </c>
      <c r="D324" s="240"/>
    </row>
    <row r="325" ht="18" customHeight="1" spans="1:4">
      <c r="A325" s="241">
        <v>2060602</v>
      </c>
      <c r="B325" s="242" t="s">
        <v>357</v>
      </c>
      <c r="C325" s="185">
        <v>0</v>
      </c>
      <c r="D325" s="240"/>
    </row>
    <row r="326" ht="18" customHeight="1" spans="1:4">
      <c r="A326" s="241">
        <v>2060603</v>
      </c>
      <c r="B326" s="242" t="s">
        <v>358</v>
      </c>
      <c r="C326" s="185">
        <v>0</v>
      </c>
      <c r="D326" s="240"/>
    </row>
    <row r="327" ht="18" customHeight="1" spans="1:4">
      <c r="A327" s="241">
        <v>2060699</v>
      </c>
      <c r="B327" s="242" t="s">
        <v>359</v>
      </c>
      <c r="C327" s="185">
        <v>0</v>
      </c>
      <c r="D327" s="243"/>
    </row>
    <row r="328" ht="18" customHeight="1" spans="1:4">
      <c r="A328" s="241">
        <v>20607</v>
      </c>
      <c r="B328" s="242" t="s">
        <v>360</v>
      </c>
      <c r="C328" s="185">
        <v>370</v>
      </c>
      <c r="D328" s="240"/>
    </row>
    <row r="329" s="230" customFormat="1" ht="18" customHeight="1" spans="1:4">
      <c r="A329" s="241">
        <v>2060701</v>
      </c>
      <c r="B329" s="242" t="s">
        <v>334</v>
      </c>
      <c r="C329" s="185">
        <v>280</v>
      </c>
      <c r="D329" s="240"/>
    </row>
    <row r="330" ht="18" customHeight="1" spans="1:4">
      <c r="A330" s="241">
        <v>2060702</v>
      </c>
      <c r="B330" s="242" t="s">
        <v>361</v>
      </c>
      <c r="C330" s="185">
        <v>90</v>
      </c>
      <c r="D330" s="240"/>
    </row>
    <row r="331" ht="18" customHeight="1" spans="1:4">
      <c r="A331" s="241">
        <v>2060703</v>
      </c>
      <c r="B331" s="242" t="s">
        <v>362</v>
      </c>
      <c r="C331" s="185">
        <v>0</v>
      </c>
      <c r="D331" s="243"/>
    </row>
    <row r="332" ht="18" customHeight="1" spans="1:4">
      <c r="A332" s="241">
        <v>2060704</v>
      </c>
      <c r="B332" s="242" t="s">
        <v>363</v>
      </c>
      <c r="C332" s="185">
        <v>0</v>
      </c>
      <c r="D332" s="240"/>
    </row>
    <row r="333" ht="18" customHeight="1" spans="1:4">
      <c r="A333" s="241">
        <v>2060705</v>
      </c>
      <c r="B333" s="242" t="s">
        <v>364</v>
      </c>
      <c r="C333" s="185">
        <v>0</v>
      </c>
      <c r="D333" s="240"/>
    </row>
    <row r="334" ht="18" customHeight="1" spans="1:4">
      <c r="A334" s="241">
        <v>2060799</v>
      </c>
      <c r="B334" s="242" t="s">
        <v>365</v>
      </c>
      <c r="C334" s="185">
        <v>0</v>
      </c>
      <c r="D334" s="240"/>
    </row>
    <row r="335" ht="18" customHeight="1" spans="1:4">
      <c r="A335" s="241">
        <v>20608</v>
      </c>
      <c r="B335" s="242" t="s">
        <v>366</v>
      </c>
      <c r="C335" s="185">
        <v>0</v>
      </c>
      <c r="D335" s="240"/>
    </row>
    <row r="336" ht="18" customHeight="1" spans="1:4">
      <c r="A336" s="241">
        <v>2060801</v>
      </c>
      <c r="B336" s="242" t="s">
        <v>367</v>
      </c>
      <c r="C336" s="185">
        <v>0</v>
      </c>
      <c r="D336" s="243"/>
    </row>
    <row r="337" ht="18" customHeight="1" spans="1:4">
      <c r="A337" s="241">
        <v>2060802</v>
      </c>
      <c r="B337" s="242" t="s">
        <v>368</v>
      </c>
      <c r="C337" s="185">
        <v>0</v>
      </c>
      <c r="D337" s="243"/>
    </row>
    <row r="338" ht="18" customHeight="1" spans="1:4">
      <c r="A338" s="241">
        <v>2060899</v>
      </c>
      <c r="B338" s="242" t="s">
        <v>369</v>
      </c>
      <c r="C338" s="185">
        <v>0</v>
      </c>
      <c r="D338" s="240"/>
    </row>
    <row r="339" ht="18" customHeight="1" spans="1:4">
      <c r="A339" s="241">
        <v>20609</v>
      </c>
      <c r="B339" s="242" t="s">
        <v>370</v>
      </c>
      <c r="C339" s="185">
        <v>0</v>
      </c>
      <c r="D339" s="240"/>
    </row>
    <row r="340" ht="18" customHeight="1" spans="1:4">
      <c r="A340" s="241">
        <v>2060901</v>
      </c>
      <c r="B340" s="242" t="s">
        <v>371</v>
      </c>
      <c r="C340" s="185">
        <v>0</v>
      </c>
      <c r="D340" s="240"/>
    </row>
    <row r="341" ht="18" customHeight="1" spans="1:4">
      <c r="A341" s="241">
        <v>2060902</v>
      </c>
      <c r="B341" s="242" t="s">
        <v>372</v>
      </c>
      <c r="C341" s="185">
        <v>0</v>
      </c>
      <c r="D341" s="240"/>
    </row>
    <row r="342" ht="18" customHeight="1" spans="1:4">
      <c r="A342" s="241">
        <v>2060999</v>
      </c>
      <c r="B342" s="242" t="s">
        <v>373</v>
      </c>
      <c r="C342" s="185">
        <v>0</v>
      </c>
      <c r="D342" s="243"/>
    </row>
    <row r="343" ht="18" customHeight="1" spans="1:4">
      <c r="A343" s="241">
        <v>20699</v>
      </c>
      <c r="B343" s="242" t="s">
        <v>374</v>
      </c>
      <c r="C343" s="185">
        <v>10800</v>
      </c>
      <c r="D343" s="240"/>
    </row>
    <row r="344" ht="18" customHeight="1" spans="1:4">
      <c r="A344" s="241">
        <v>2069901</v>
      </c>
      <c r="B344" s="242" t="s">
        <v>375</v>
      </c>
      <c r="C344" s="185">
        <v>0</v>
      </c>
      <c r="D344" s="240"/>
    </row>
    <row r="345" ht="18" customHeight="1" spans="1:4">
      <c r="A345" s="241">
        <v>2069902</v>
      </c>
      <c r="B345" s="242" t="s">
        <v>376</v>
      </c>
      <c r="C345" s="185">
        <v>0</v>
      </c>
      <c r="D345" s="243"/>
    </row>
    <row r="346" ht="18" customHeight="1" spans="1:4">
      <c r="A346" s="241">
        <v>2069903</v>
      </c>
      <c r="B346" s="242" t="s">
        <v>377</v>
      </c>
      <c r="C346" s="185">
        <v>0</v>
      </c>
      <c r="D346" s="240"/>
    </row>
    <row r="347" ht="18" customHeight="1" spans="1:4">
      <c r="A347" s="241">
        <v>2069999</v>
      </c>
      <c r="B347" s="242" t="s">
        <v>378</v>
      </c>
      <c r="C347" s="185">
        <v>10800</v>
      </c>
      <c r="D347" s="240"/>
    </row>
    <row r="348" ht="18" customHeight="1" spans="1:4">
      <c r="A348" s="241">
        <v>207</v>
      </c>
      <c r="B348" s="242" t="s">
        <v>379</v>
      </c>
      <c r="C348" s="185">
        <v>9580</v>
      </c>
      <c r="D348" s="240"/>
    </row>
    <row r="349" ht="18" customHeight="1" spans="1:4">
      <c r="A349" s="241">
        <v>20701</v>
      </c>
      <c r="B349" s="242" t="s">
        <v>380</v>
      </c>
      <c r="C349" s="185">
        <v>4595</v>
      </c>
      <c r="D349" s="240"/>
    </row>
    <row r="350" ht="18" customHeight="1" spans="1:4">
      <c r="A350" s="241">
        <v>2070101</v>
      </c>
      <c r="B350" s="242" t="s">
        <v>149</v>
      </c>
      <c r="C350" s="185">
        <v>802</v>
      </c>
      <c r="D350" s="240"/>
    </row>
    <row r="351" ht="18" customHeight="1" spans="1:4">
      <c r="A351" s="241">
        <v>2070102</v>
      </c>
      <c r="B351" s="242" t="s">
        <v>150</v>
      </c>
      <c r="C351" s="185">
        <v>0</v>
      </c>
      <c r="D351" s="240"/>
    </row>
    <row r="352" ht="18" customHeight="1" spans="1:4">
      <c r="A352" s="241">
        <v>2070103</v>
      </c>
      <c r="B352" s="242" t="s">
        <v>151</v>
      </c>
      <c r="C352" s="185">
        <v>0</v>
      </c>
      <c r="D352" s="243"/>
    </row>
    <row r="353" ht="18" customHeight="1" spans="1:4">
      <c r="A353" s="241">
        <v>2070104</v>
      </c>
      <c r="B353" s="242" t="s">
        <v>381</v>
      </c>
      <c r="C353" s="185">
        <v>407</v>
      </c>
      <c r="D353" s="240"/>
    </row>
    <row r="354" ht="18" customHeight="1" spans="1:4">
      <c r="A354" s="241">
        <v>2070105</v>
      </c>
      <c r="B354" s="242" t="s">
        <v>382</v>
      </c>
      <c r="C354" s="185">
        <v>0</v>
      </c>
      <c r="D354" s="240"/>
    </row>
    <row r="355" ht="18" customHeight="1" spans="1:4">
      <c r="A355" s="241">
        <v>2070106</v>
      </c>
      <c r="B355" s="242" t="s">
        <v>383</v>
      </c>
      <c r="C355" s="185">
        <v>733</v>
      </c>
      <c r="D355" s="240"/>
    </row>
    <row r="356" ht="18" customHeight="1" spans="1:4">
      <c r="A356" s="241">
        <v>2070107</v>
      </c>
      <c r="B356" s="242" t="s">
        <v>384</v>
      </c>
      <c r="C356" s="185">
        <v>0</v>
      </c>
      <c r="D356" s="240"/>
    </row>
    <row r="357" ht="18" customHeight="1" spans="1:4">
      <c r="A357" s="241">
        <v>2070108</v>
      </c>
      <c r="B357" s="242" t="s">
        <v>385</v>
      </c>
      <c r="C357" s="185">
        <v>80</v>
      </c>
      <c r="D357" s="240"/>
    </row>
    <row r="358" ht="18" customHeight="1" spans="1:4">
      <c r="A358" s="241">
        <v>2070109</v>
      </c>
      <c r="B358" s="242" t="s">
        <v>386</v>
      </c>
      <c r="C358" s="185">
        <v>805</v>
      </c>
      <c r="D358" s="240"/>
    </row>
    <row r="359" ht="18" customHeight="1" spans="1:4">
      <c r="A359" s="241">
        <v>2070110</v>
      </c>
      <c r="B359" s="242" t="s">
        <v>387</v>
      </c>
      <c r="C359" s="185">
        <v>0</v>
      </c>
      <c r="D359" s="240"/>
    </row>
    <row r="360" ht="18" customHeight="1" spans="1:4">
      <c r="A360" s="241">
        <v>2070111</v>
      </c>
      <c r="B360" s="242" t="s">
        <v>388</v>
      </c>
      <c r="C360" s="185">
        <v>49</v>
      </c>
      <c r="D360" s="240"/>
    </row>
    <row r="361" ht="18" customHeight="1" spans="1:4">
      <c r="A361" s="241">
        <v>2070112</v>
      </c>
      <c r="B361" s="242" t="s">
        <v>389</v>
      </c>
      <c r="C361" s="185">
        <v>378</v>
      </c>
      <c r="D361" s="240"/>
    </row>
    <row r="362" ht="18" customHeight="1" spans="1:4">
      <c r="A362" s="241">
        <v>2070113</v>
      </c>
      <c r="B362" s="242" t="s">
        <v>390</v>
      </c>
      <c r="C362" s="185">
        <v>0</v>
      </c>
      <c r="D362" s="243"/>
    </row>
    <row r="363" ht="18" customHeight="1" spans="1:4">
      <c r="A363" s="241">
        <v>2070114</v>
      </c>
      <c r="B363" s="242" t="s">
        <v>391</v>
      </c>
      <c r="C363" s="185">
        <v>0</v>
      </c>
      <c r="D363" s="243"/>
    </row>
    <row r="364" ht="18" customHeight="1" spans="1:4">
      <c r="A364" s="241">
        <v>2070199</v>
      </c>
      <c r="B364" s="242" t="s">
        <v>392</v>
      </c>
      <c r="C364" s="185">
        <v>1342</v>
      </c>
      <c r="D364" s="240"/>
    </row>
    <row r="365" ht="18" customHeight="1" spans="1:4">
      <c r="A365" s="241">
        <v>20702</v>
      </c>
      <c r="B365" s="242" t="s">
        <v>393</v>
      </c>
      <c r="C365" s="185">
        <v>1277</v>
      </c>
      <c r="D365" s="240"/>
    </row>
    <row r="366" ht="18" customHeight="1" spans="1:4">
      <c r="A366" s="241">
        <v>2070201</v>
      </c>
      <c r="B366" s="242" t="s">
        <v>149</v>
      </c>
      <c r="C366" s="185">
        <v>0</v>
      </c>
      <c r="D366" s="240"/>
    </row>
    <row r="367" ht="18" customHeight="1" spans="1:4">
      <c r="A367" s="241">
        <v>2070202</v>
      </c>
      <c r="B367" s="242" t="s">
        <v>150</v>
      </c>
      <c r="C367" s="185">
        <v>0</v>
      </c>
      <c r="D367" s="243"/>
    </row>
    <row r="368" ht="18" customHeight="1" spans="1:4">
      <c r="A368" s="241">
        <v>2070203</v>
      </c>
      <c r="B368" s="242" t="s">
        <v>151</v>
      </c>
      <c r="C368" s="185">
        <v>0</v>
      </c>
      <c r="D368" s="243"/>
    </row>
    <row r="369" ht="18" customHeight="1" spans="1:4">
      <c r="A369" s="241">
        <v>2070204</v>
      </c>
      <c r="B369" s="242" t="s">
        <v>394</v>
      </c>
      <c r="C369" s="185">
        <v>1060</v>
      </c>
      <c r="D369" s="240"/>
    </row>
    <row r="370" customFormat="1" ht="18" customHeight="1" spans="1:4">
      <c r="A370" s="241">
        <v>2070205</v>
      </c>
      <c r="B370" s="242" t="s">
        <v>395</v>
      </c>
      <c r="C370" s="185">
        <v>217</v>
      </c>
      <c r="D370" s="240"/>
    </row>
    <row r="371" ht="18" customHeight="1" spans="1:4">
      <c r="A371" s="241">
        <v>2070206</v>
      </c>
      <c r="B371" s="242" t="s">
        <v>396</v>
      </c>
      <c r="C371" s="185">
        <v>0</v>
      </c>
      <c r="D371" s="243"/>
    </row>
    <row r="372" ht="18" customHeight="1" spans="1:4">
      <c r="A372" s="241">
        <v>2070299</v>
      </c>
      <c r="B372" s="242" t="s">
        <v>397</v>
      </c>
      <c r="C372" s="185">
        <v>0</v>
      </c>
      <c r="D372" s="240"/>
    </row>
    <row r="373" customFormat="1" ht="18" customHeight="1" spans="1:4">
      <c r="A373" s="241">
        <v>20703</v>
      </c>
      <c r="B373" s="242" t="s">
        <v>398</v>
      </c>
      <c r="C373" s="185">
        <v>84</v>
      </c>
      <c r="D373" s="240"/>
    </row>
    <row r="374" ht="18" customHeight="1" spans="1:4">
      <c r="A374" s="241">
        <v>2070301</v>
      </c>
      <c r="B374" s="242" t="s">
        <v>149</v>
      </c>
      <c r="C374" s="185">
        <v>0</v>
      </c>
      <c r="D374" s="240"/>
    </row>
    <row r="375" ht="18" customHeight="1" spans="1:4">
      <c r="A375" s="241">
        <v>2070302</v>
      </c>
      <c r="B375" s="242" t="s">
        <v>150</v>
      </c>
      <c r="C375" s="185">
        <v>0</v>
      </c>
      <c r="D375" s="243"/>
    </row>
    <row r="376" ht="18" customHeight="1" spans="1:4">
      <c r="A376" s="241">
        <v>2070303</v>
      </c>
      <c r="B376" s="242" t="s">
        <v>151</v>
      </c>
      <c r="C376" s="185">
        <v>0</v>
      </c>
      <c r="D376" s="240"/>
    </row>
    <row r="377" ht="18" customHeight="1" spans="1:4">
      <c r="A377" s="241">
        <v>2070304</v>
      </c>
      <c r="B377" s="242" t="s">
        <v>399</v>
      </c>
      <c r="C377" s="185">
        <v>0</v>
      </c>
      <c r="D377" s="240"/>
    </row>
    <row r="378" ht="18" customHeight="1" spans="1:4">
      <c r="A378" s="241">
        <v>2070305</v>
      </c>
      <c r="B378" s="242" t="s">
        <v>400</v>
      </c>
      <c r="C378" s="185">
        <v>0</v>
      </c>
      <c r="D378" s="243"/>
    </row>
    <row r="379" ht="18" customHeight="1" spans="1:4">
      <c r="A379" s="241">
        <v>2070306</v>
      </c>
      <c r="B379" s="242" t="s">
        <v>401</v>
      </c>
      <c r="C379" s="185">
        <v>0</v>
      </c>
      <c r="D379" s="240"/>
    </row>
    <row r="380" ht="18" customHeight="1" spans="1:4">
      <c r="A380" s="241">
        <v>2070307</v>
      </c>
      <c r="B380" s="242" t="s">
        <v>402</v>
      </c>
      <c r="C380" s="185">
        <v>0</v>
      </c>
      <c r="D380" s="240"/>
    </row>
    <row r="381" ht="18" customHeight="1" spans="1:4">
      <c r="A381" s="241">
        <v>2070308</v>
      </c>
      <c r="B381" s="242" t="s">
        <v>403</v>
      </c>
      <c r="C381" s="185">
        <v>84</v>
      </c>
      <c r="D381" s="240"/>
    </row>
    <row r="382" ht="18" customHeight="1" spans="1:4">
      <c r="A382" s="241">
        <v>2070309</v>
      </c>
      <c r="B382" s="242" t="s">
        <v>404</v>
      </c>
      <c r="C382" s="185">
        <v>0</v>
      </c>
      <c r="D382" s="243"/>
    </row>
    <row r="383" ht="18" customHeight="1" spans="1:4">
      <c r="A383" s="241">
        <v>2070399</v>
      </c>
      <c r="B383" s="242" t="s">
        <v>405</v>
      </c>
      <c r="C383" s="185">
        <v>0</v>
      </c>
      <c r="D383" s="240"/>
    </row>
    <row r="384" ht="18" customHeight="1" spans="1:4">
      <c r="A384" s="241">
        <v>20706</v>
      </c>
      <c r="B384" s="242" t="s">
        <v>406</v>
      </c>
      <c r="C384" s="185">
        <v>0</v>
      </c>
      <c r="D384" s="240"/>
    </row>
    <row r="385" ht="18" customHeight="1" spans="1:4">
      <c r="A385" s="241">
        <v>2070601</v>
      </c>
      <c r="B385" s="242" t="s">
        <v>149</v>
      </c>
      <c r="C385" s="185">
        <v>0</v>
      </c>
      <c r="D385" s="243"/>
    </row>
    <row r="386" ht="18" customHeight="1" spans="1:4">
      <c r="A386" s="241">
        <v>2070602</v>
      </c>
      <c r="B386" s="242" t="s">
        <v>150</v>
      </c>
      <c r="C386" s="185">
        <v>0</v>
      </c>
      <c r="D386" s="240"/>
    </row>
    <row r="387" ht="18" customHeight="1" spans="1:4">
      <c r="A387" s="241">
        <v>2070603</v>
      </c>
      <c r="B387" s="242" t="s">
        <v>151</v>
      </c>
      <c r="C387" s="185">
        <v>0</v>
      </c>
      <c r="D387" s="243"/>
    </row>
    <row r="388" ht="18" customHeight="1" spans="1:4">
      <c r="A388" s="241">
        <v>2070604</v>
      </c>
      <c r="B388" s="242" t="s">
        <v>407</v>
      </c>
      <c r="C388" s="185">
        <v>0</v>
      </c>
      <c r="D388" s="243"/>
    </row>
    <row r="389" ht="18" customHeight="1" spans="1:4">
      <c r="A389" s="241">
        <v>2070605</v>
      </c>
      <c r="B389" s="242" t="s">
        <v>408</v>
      </c>
      <c r="C389" s="185">
        <v>0</v>
      </c>
      <c r="D389" s="240"/>
    </row>
    <row r="390" ht="18" customHeight="1" spans="1:4">
      <c r="A390" s="241">
        <v>2070606</v>
      </c>
      <c r="B390" s="242" t="s">
        <v>409</v>
      </c>
      <c r="C390" s="185">
        <v>0</v>
      </c>
      <c r="D390" s="243"/>
    </row>
    <row r="391" ht="18" customHeight="1" spans="1:4">
      <c r="A391" s="241">
        <v>2070607</v>
      </c>
      <c r="B391" s="242" t="s">
        <v>410</v>
      </c>
      <c r="C391" s="185">
        <v>0</v>
      </c>
      <c r="D391" s="243"/>
    </row>
    <row r="392" ht="18" customHeight="1" spans="1:4">
      <c r="A392" s="241">
        <v>2070699</v>
      </c>
      <c r="B392" s="242" t="s">
        <v>411</v>
      </c>
      <c r="C392" s="185">
        <v>0</v>
      </c>
      <c r="D392" s="243"/>
    </row>
    <row r="393" ht="18" customHeight="1" spans="1:4">
      <c r="A393" s="241">
        <v>20708</v>
      </c>
      <c r="B393" s="242" t="s">
        <v>412</v>
      </c>
      <c r="C393" s="185">
        <v>2942</v>
      </c>
      <c r="D393" s="240"/>
    </row>
    <row r="394" ht="18" customHeight="1" spans="1:4">
      <c r="A394" s="241">
        <v>2070801</v>
      </c>
      <c r="B394" s="242" t="s">
        <v>149</v>
      </c>
      <c r="C394" s="185">
        <v>0</v>
      </c>
      <c r="D394" s="240"/>
    </row>
    <row r="395" ht="18" customHeight="1" spans="1:4">
      <c r="A395" s="241">
        <v>2070802</v>
      </c>
      <c r="B395" s="242" t="s">
        <v>150</v>
      </c>
      <c r="C395" s="185">
        <v>0</v>
      </c>
      <c r="D395" s="240"/>
    </row>
    <row r="396" ht="18" customHeight="1" spans="1:4">
      <c r="A396" s="241">
        <v>2070803</v>
      </c>
      <c r="B396" s="242" t="s">
        <v>151</v>
      </c>
      <c r="C396" s="185">
        <v>0</v>
      </c>
      <c r="D396" s="240"/>
    </row>
    <row r="397" ht="18" customHeight="1" spans="1:4">
      <c r="A397" s="241">
        <v>2070806</v>
      </c>
      <c r="B397" s="242" t="s">
        <v>413</v>
      </c>
      <c r="C397" s="185">
        <v>0</v>
      </c>
      <c r="D397" s="243"/>
    </row>
    <row r="398" ht="18" customHeight="1" spans="1:4">
      <c r="A398" s="241">
        <v>2070807</v>
      </c>
      <c r="B398" s="242" t="s">
        <v>414</v>
      </c>
      <c r="C398" s="185">
        <v>0</v>
      </c>
      <c r="D398" s="243"/>
    </row>
    <row r="399" ht="18" customHeight="1" spans="1:4">
      <c r="A399" s="241">
        <v>2070808</v>
      </c>
      <c r="B399" s="242" t="s">
        <v>415</v>
      </c>
      <c r="C399" s="185">
        <v>0</v>
      </c>
      <c r="D399" s="240"/>
    </row>
    <row r="400" ht="18" customHeight="1" spans="1:4">
      <c r="A400" s="241">
        <v>2070899</v>
      </c>
      <c r="B400" s="242" t="s">
        <v>416</v>
      </c>
      <c r="C400" s="185">
        <v>2942</v>
      </c>
      <c r="D400" s="240"/>
    </row>
    <row r="401" ht="18" customHeight="1" spans="1:4">
      <c r="A401" s="241">
        <v>20799</v>
      </c>
      <c r="B401" s="242" t="s">
        <v>417</v>
      </c>
      <c r="C401" s="185">
        <v>682</v>
      </c>
      <c r="D401" s="240"/>
    </row>
    <row r="402" ht="18" customHeight="1" spans="1:4">
      <c r="A402" s="241">
        <v>2079902</v>
      </c>
      <c r="B402" s="242" t="s">
        <v>418</v>
      </c>
      <c r="C402" s="185">
        <v>0</v>
      </c>
      <c r="D402" s="240"/>
    </row>
    <row r="403" ht="18" customHeight="1" spans="1:4">
      <c r="A403" s="241">
        <v>2079903</v>
      </c>
      <c r="B403" s="242" t="s">
        <v>419</v>
      </c>
      <c r="C403" s="185">
        <v>0</v>
      </c>
      <c r="D403" s="240"/>
    </row>
    <row r="404" ht="18" customHeight="1" spans="1:4">
      <c r="A404" s="241">
        <v>2079999</v>
      </c>
      <c r="B404" s="242" t="s">
        <v>420</v>
      </c>
      <c r="C404" s="185">
        <v>682</v>
      </c>
      <c r="D404" s="240"/>
    </row>
    <row r="405" ht="18" customHeight="1" spans="1:4">
      <c r="A405" s="241">
        <v>208</v>
      </c>
      <c r="B405" s="242" t="s">
        <v>421</v>
      </c>
      <c r="C405" s="185">
        <v>63002</v>
      </c>
      <c r="D405" s="240"/>
    </row>
    <row r="406" ht="18" customHeight="1" spans="1:4">
      <c r="A406" s="241">
        <v>20801</v>
      </c>
      <c r="B406" s="242" t="s">
        <v>422</v>
      </c>
      <c r="C406" s="185">
        <v>9624</v>
      </c>
      <c r="D406" s="240"/>
    </row>
    <row r="407" ht="18" customHeight="1" spans="1:4">
      <c r="A407" s="241">
        <v>2080101</v>
      </c>
      <c r="B407" s="242" t="s">
        <v>149</v>
      </c>
      <c r="C407" s="185">
        <v>2242</v>
      </c>
      <c r="D407" s="240"/>
    </row>
    <row r="408" ht="18" customHeight="1" spans="1:4">
      <c r="A408" s="241">
        <v>2080102</v>
      </c>
      <c r="B408" s="242" t="s">
        <v>150</v>
      </c>
      <c r="C408" s="185">
        <v>2</v>
      </c>
      <c r="D408" s="240"/>
    </row>
    <row r="409" ht="18" customHeight="1" spans="1:4">
      <c r="A409" s="241">
        <v>2080103</v>
      </c>
      <c r="B409" s="242" t="s">
        <v>151</v>
      </c>
      <c r="C409" s="185">
        <v>0</v>
      </c>
      <c r="D409" s="243"/>
    </row>
    <row r="410" ht="18" customHeight="1" spans="1:4">
      <c r="A410" s="241">
        <v>2080104</v>
      </c>
      <c r="B410" s="242" t="s">
        <v>423</v>
      </c>
      <c r="C410" s="185">
        <v>0</v>
      </c>
      <c r="D410" s="240"/>
    </row>
    <row r="411" ht="18" customHeight="1" spans="1:4">
      <c r="A411" s="241">
        <v>2080105</v>
      </c>
      <c r="B411" s="242" t="s">
        <v>424</v>
      </c>
      <c r="C411" s="185">
        <v>0</v>
      </c>
      <c r="D411" s="240"/>
    </row>
    <row r="412" ht="18" customHeight="1" spans="1:4">
      <c r="A412" s="241">
        <v>2080106</v>
      </c>
      <c r="B412" s="242" t="s">
        <v>425</v>
      </c>
      <c r="C412" s="185">
        <v>2704</v>
      </c>
      <c r="D412" s="240"/>
    </row>
    <row r="413" ht="18" customHeight="1" spans="1:4">
      <c r="A413" s="241">
        <v>2080107</v>
      </c>
      <c r="B413" s="242" t="s">
        <v>426</v>
      </c>
      <c r="C413" s="185">
        <v>0</v>
      </c>
      <c r="D413" s="243"/>
    </row>
    <row r="414" ht="18" customHeight="1" spans="1:4">
      <c r="A414" s="241">
        <v>2080108</v>
      </c>
      <c r="B414" s="242" t="s">
        <v>190</v>
      </c>
      <c r="C414" s="185">
        <v>0</v>
      </c>
      <c r="D414" s="243"/>
    </row>
    <row r="415" customFormat="1" ht="18" customHeight="1" spans="1:4">
      <c r="A415" s="241">
        <v>2080109</v>
      </c>
      <c r="B415" s="242" t="s">
        <v>427</v>
      </c>
      <c r="C415" s="185">
        <v>4187</v>
      </c>
      <c r="D415" s="240"/>
    </row>
    <row r="416" ht="18" customHeight="1" spans="1:4">
      <c r="A416" s="241">
        <v>2080110</v>
      </c>
      <c r="B416" s="242" t="s">
        <v>428</v>
      </c>
      <c r="C416" s="185">
        <v>0</v>
      </c>
      <c r="D416" s="243"/>
    </row>
    <row r="417" ht="18" customHeight="1" spans="1:4">
      <c r="A417" s="241">
        <v>2080111</v>
      </c>
      <c r="B417" s="242" t="s">
        <v>429</v>
      </c>
      <c r="C417" s="185">
        <v>0</v>
      </c>
      <c r="D417" s="243"/>
    </row>
    <row r="418" ht="18" customHeight="1" spans="1:4">
      <c r="A418" s="241">
        <v>2080112</v>
      </c>
      <c r="B418" s="242" t="s">
        <v>430</v>
      </c>
      <c r="C418" s="185">
        <v>0</v>
      </c>
      <c r="D418" s="243"/>
    </row>
    <row r="419" ht="18" customHeight="1" spans="1:4">
      <c r="A419" s="241">
        <v>2080113</v>
      </c>
      <c r="B419" s="242" t="s">
        <v>431</v>
      </c>
      <c r="C419" s="185">
        <v>0</v>
      </c>
      <c r="D419" s="243"/>
    </row>
    <row r="420" customFormat="1" ht="18" customHeight="1" spans="1:4">
      <c r="A420" s="241">
        <v>2080114</v>
      </c>
      <c r="B420" s="242" t="s">
        <v>432</v>
      </c>
      <c r="C420" s="185">
        <v>0</v>
      </c>
      <c r="D420" s="243"/>
    </row>
    <row r="421" customFormat="1" ht="18" customHeight="1" spans="1:4">
      <c r="A421" s="241">
        <v>2080115</v>
      </c>
      <c r="B421" s="242" t="s">
        <v>433</v>
      </c>
      <c r="C421" s="185">
        <v>0</v>
      </c>
      <c r="D421" s="243"/>
    </row>
    <row r="422" ht="18" customHeight="1" spans="1:4">
      <c r="A422" s="241">
        <v>2080116</v>
      </c>
      <c r="B422" s="242" t="s">
        <v>434</v>
      </c>
      <c r="C422" s="185">
        <v>0</v>
      </c>
      <c r="D422" s="240"/>
    </row>
    <row r="423" customFormat="1" ht="18" customHeight="1" spans="1:4">
      <c r="A423" s="241">
        <v>2080150</v>
      </c>
      <c r="B423" s="242" t="s">
        <v>158</v>
      </c>
      <c r="C423" s="185">
        <v>267</v>
      </c>
      <c r="D423" s="240"/>
    </row>
    <row r="424" ht="18" customHeight="1" spans="1:4">
      <c r="A424" s="241">
        <v>2080199</v>
      </c>
      <c r="B424" s="242" t="s">
        <v>435</v>
      </c>
      <c r="C424" s="185">
        <v>223</v>
      </c>
      <c r="D424" s="240"/>
    </row>
    <row r="425" ht="18" customHeight="1" spans="1:4">
      <c r="A425" s="241">
        <v>20802</v>
      </c>
      <c r="B425" s="242" t="s">
        <v>436</v>
      </c>
      <c r="C425" s="185">
        <v>1371</v>
      </c>
      <c r="D425" s="240"/>
    </row>
    <row r="426" ht="18" customHeight="1" spans="1:4">
      <c r="A426" s="241">
        <v>2080201</v>
      </c>
      <c r="B426" s="242" t="s">
        <v>149</v>
      </c>
      <c r="C426" s="185">
        <v>136</v>
      </c>
      <c r="D426" s="240"/>
    </row>
    <row r="427" ht="18" customHeight="1" spans="1:4">
      <c r="A427" s="241">
        <v>2080202</v>
      </c>
      <c r="B427" s="242" t="s">
        <v>150</v>
      </c>
      <c r="C427" s="185">
        <v>471</v>
      </c>
      <c r="D427" s="240"/>
    </row>
    <row r="428" ht="18" customHeight="1" spans="1:4">
      <c r="A428" s="241">
        <v>2080203</v>
      </c>
      <c r="B428" s="242" t="s">
        <v>151</v>
      </c>
      <c r="C428" s="185">
        <v>0</v>
      </c>
      <c r="D428" s="243"/>
    </row>
    <row r="429" ht="18" customHeight="1" spans="1:4">
      <c r="A429" s="241">
        <v>2080206</v>
      </c>
      <c r="B429" s="242" t="s">
        <v>437</v>
      </c>
      <c r="C429" s="185">
        <v>10</v>
      </c>
      <c r="D429" s="240"/>
    </row>
    <row r="430" ht="18" customHeight="1" spans="1:4">
      <c r="A430" s="241">
        <v>2080207</v>
      </c>
      <c r="B430" s="242" t="s">
        <v>438</v>
      </c>
      <c r="C430" s="185">
        <v>90</v>
      </c>
      <c r="D430" s="240"/>
    </row>
    <row r="431" ht="18" customHeight="1" spans="1:4">
      <c r="A431" s="241">
        <v>2080208</v>
      </c>
      <c r="B431" s="242" t="s">
        <v>439</v>
      </c>
      <c r="C431" s="185">
        <v>0</v>
      </c>
      <c r="D431" s="240"/>
    </row>
    <row r="432" ht="18" customHeight="1" spans="1:4">
      <c r="A432" s="241">
        <v>2080299</v>
      </c>
      <c r="B432" s="242" t="s">
        <v>440</v>
      </c>
      <c r="C432" s="185">
        <v>664</v>
      </c>
      <c r="D432" s="240"/>
    </row>
    <row r="433" ht="18" customHeight="1" spans="1:4">
      <c r="A433" s="241">
        <v>20804</v>
      </c>
      <c r="B433" s="242" t="s">
        <v>441</v>
      </c>
      <c r="C433" s="185">
        <v>0</v>
      </c>
      <c r="D433" s="240"/>
    </row>
    <row r="434" ht="18" customHeight="1" spans="1:4">
      <c r="A434" s="241">
        <v>2080402</v>
      </c>
      <c r="B434" s="242" t="s">
        <v>442</v>
      </c>
      <c r="C434" s="185">
        <v>0</v>
      </c>
      <c r="D434" s="243"/>
    </row>
    <row r="435" ht="18" customHeight="1" spans="1:4">
      <c r="A435" s="241">
        <v>20805</v>
      </c>
      <c r="B435" s="242" t="s">
        <v>443</v>
      </c>
      <c r="C435" s="185">
        <v>4394</v>
      </c>
      <c r="D435" s="240"/>
    </row>
    <row r="436" ht="18" customHeight="1" spans="1:4">
      <c r="A436" s="241">
        <v>2080501</v>
      </c>
      <c r="B436" s="242" t="s">
        <v>444</v>
      </c>
      <c r="C436" s="185">
        <v>0</v>
      </c>
      <c r="D436" s="240"/>
    </row>
    <row r="437" ht="18" customHeight="1" spans="1:4">
      <c r="A437" s="241">
        <v>2080502</v>
      </c>
      <c r="B437" s="242" t="s">
        <v>445</v>
      </c>
      <c r="C437" s="185">
        <v>0</v>
      </c>
      <c r="D437" s="240"/>
    </row>
    <row r="438" ht="18" customHeight="1" spans="1:4">
      <c r="A438" s="241">
        <v>2080503</v>
      </c>
      <c r="B438" s="242" t="s">
        <v>446</v>
      </c>
      <c r="C438" s="185">
        <v>0</v>
      </c>
      <c r="D438" s="240"/>
    </row>
    <row r="439" ht="18" customHeight="1" spans="1:4">
      <c r="A439" s="241">
        <v>2080505</v>
      </c>
      <c r="B439" s="242" t="s">
        <v>447</v>
      </c>
      <c r="C439" s="185">
        <v>0</v>
      </c>
      <c r="D439" s="240"/>
    </row>
    <row r="440" ht="18" customHeight="1" spans="1:4">
      <c r="A440" s="241">
        <v>2080506</v>
      </c>
      <c r="B440" s="242" t="s">
        <v>448</v>
      </c>
      <c r="C440" s="185">
        <v>0</v>
      </c>
      <c r="D440" s="240"/>
    </row>
    <row r="441" ht="18" customHeight="1" spans="1:4">
      <c r="A441" s="241">
        <v>2080507</v>
      </c>
      <c r="B441" s="244" t="s">
        <v>449</v>
      </c>
      <c r="C441" s="185">
        <v>4394</v>
      </c>
      <c r="D441" s="240"/>
    </row>
    <row r="442" ht="18" customHeight="1" spans="1:4">
      <c r="A442" s="241">
        <v>2080508</v>
      </c>
      <c r="B442" s="242" t="s">
        <v>450</v>
      </c>
      <c r="C442" s="185">
        <v>0</v>
      </c>
      <c r="D442" s="240"/>
    </row>
    <row r="443" ht="18" customHeight="1" spans="1:4">
      <c r="A443" s="241">
        <v>2080599</v>
      </c>
      <c r="B443" s="242" t="s">
        <v>451</v>
      </c>
      <c r="C443" s="185">
        <v>0</v>
      </c>
      <c r="D443" s="240"/>
    </row>
    <row r="444" ht="18" customHeight="1" spans="1:4">
      <c r="A444" s="241">
        <v>20806</v>
      </c>
      <c r="B444" s="242" t="s">
        <v>452</v>
      </c>
      <c r="C444" s="185">
        <v>0</v>
      </c>
      <c r="D444" s="240"/>
    </row>
    <row r="445" ht="18" customHeight="1" spans="1:4">
      <c r="A445" s="241">
        <v>2080601</v>
      </c>
      <c r="B445" s="242" t="s">
        <v>453</v>
      </c>
      <c r="C445" s="185">
        <v>0</v>
      </c>
      <c r="D445" s="243"/>
    </row>
    <row r="446" ht="18" customHeight="1" spans="1:4">
      <c r="A446" s="241">
        <v>2080602</v>
      </c>
      <c r="B446" s="242" t="s">
        <v>454</v>
      </c>
      <c r="C446" s="185">
        <v>0</v>
      </c>
      <c r="D446" s="243"/>
    </row>
    <row r="447" ht="18" customHeight="1" spans="1:4">
      <c r="A447" s="241">
        <v>2080699</v>
      </c>
      <c r="B447" s="242" t="s">
        <v>455</v>
      </c>
      <c r="C447" s="185">
        <v>0</v>
      </c>
      <c r="D447" s="240"/>
    </row>
    <row r="448" ht="18" customHeight="1" spans="1:4">
      <c r="A448" s="241">
        <v>20807</v>
      </c>
      <c r="B448" s="242" t="s">
        <v>456</v>
      </c>
      <c r="C448" s="185">
        <v>2519</v>
      </c>
      <c r="D448" s="243"/>
    </row>
    <row r="449" ht="18" customHeight="1" spans="1:4">
      <c r="A449" s="241">
        <v>2080701</v>
      </c>
      <c r="B449" s="242" t="s">
        <v>457</v>
      </c>
      <c r="C449" s="185">
        <v>0</v>
      </c>
      <c r="D449" s="243"/>
    </row>
    <row r="450" ht="18" customHeight="1" spans="1:4">
      <c r="A450" s="241">
        <v>2080702</v>
      </c>
      <c r="B450" s="242" t="s">
        <v>458</v>
      </c>
      <c r="C450" s="185">
        <v>0</v>
      </c>
      <c r="D450" s="243"/>
    </row>
    <row r="451" customFormat="1" ht="18" customHeight="1" spans="1:4">
      <c r="A451" s="241">
        <v>2080704</v>
      </c>
      <c r="B451" s="242" t="s">
        <v>459</v>
      </c>
      <c r="C451" s="185">
        <v>0</v>
      </c>
      <c r="D451" s="243"/>
    </row>
    <row r="452" ht="18" customHeight="1" spans="1:4">
      <c r="A452" s="241">
        <v>2080705</v>
      </c>
      <c r="B452" s="242" t="s">
        <v>460</v>
      </c>
      <c r="C452" s="185">
        <v>0</v>
      </c>
      <c r="D452" s="243"/>
    </row>
    <row r="453" ht="18" customHeight="1" spans="1:4">
      <c r="A453" s="241">
        <v>2080709</v>
      </c>
      <c r="B453" s="242" t="s">
        <v>461</v>
      </c>
      <c r="C453" s="185">
        <v>0</v>
      </c>
      <c r="D453" s="243"/>
    </row>
    <row r="454" ht="18" customHeight="1" spans="1:4">
      <c r="A454" s="241">
        <v>2080711</v>
      </c>
      <c r="B454" s="242" t="s">
        <v>462</v>
      </c>
      <c r="C454" s="185">
        <v>0</v>
      </c>
      <c r="D454" s="243"/>
    </row>
    <row r="455" ht="18" customHeight="1" spans="1:4">
      <c r="A455" s="241">
        <v>2080712</v>
      </c>
      <c r="B455" s="242" t="s">
        <v>463</v>
      </c>
      <c r="C455" s="185">
        <v>0</v>
      </c>
      <c r="D455" s="243"/>
    </row>
    <row r="456" customFormat="1" ht="18" customHeight="1" spans="1:4">
      <c r="A456" s="241">
        <v>2080713</v>
      </c>
      <c r="B456" s="242" t="s">
        <v>464</v>
      </c>
      <c r="C456" s="185">
        <v>0</v>
      </c>
      <c r="D456" s="243"/>
    </row>
    <row r="457" ht="18" customHeight="1" spans="1:4">
      <c r="A457" s="241">
        <v>2080799</v>
      </c>
      <c r="B457" s="242" t="s">
        <v>465</v>
      </c>
      <c r="C457" s="185">
        <v>2519</v>
      </c>
      <c r="D457" s="243"/>
    </row>
    <row r="458" ht="18" customHeight="1" spans="1:4">
      <c r="A458" s="241">
        <v>20808</v>
      </c>
      <c r="B458" s="242" t="s">
        <v>466</v>
      </c>
      <c r="C458" s="185">
        <v>5840</v>
      </c>
      <c r="D458" s="240"/>
    </row>
    <row r="459" ht="18" customHeight="1" spans="1:4">
      <c r="A459" s="241">
        <v>2080801</v>
      </c>
      <c r="B459" s="242" t="s">
        <v>467</v>
      </c>
      <c r="C459" s="185">
        <v>1841</v>
      </c>
      <c r="D459" s="243"/>
    </row>
    <row r="460" ht="18" customHeight="1" spans="1:4">
      <c r="A460" s="241">
        <v>2080802</v>
      </c>
      <c r="B460" s="242" t="s">
        <v>468</v>
      </c>
      <c r="C460" s="185">
        <v>0</v>
      </c>
      <c r="D460" s="243"/>
    </row>
    <row r="461" ht="18" customHeight="1" spans="1:4">
      <c r="A461" s="241">
        <v>2080803</v>
      </c>
      <c r="B461" s="242" t="s">
        <v>469</v>
      </c>
      <c r="C461" s="185">
        <v>200</v>
      </c>
      <c r="D461" s="243"/>
    </row>
    <row r="462" ht="18" customHeight="1" spans="1:4">
      <c r="A462" s="241">
        <v>2080805</v>
      </c>
      <c r="B462" s="242" t="s">
        <v>470</v>
      </c>
      <c r="C462" s="185">
        <v>1200</v>
      </c>
      <c r="D462" s="243"/>
    </row>
    <row r="463" ht="18" customHeight="1" spans="1:4">
      <c r="A463" s="241">
        <v>2080806</v>
      </c>
      <c r="B463" s="242" t="s">
        <v>471</v>
      </c>
      <c r="C463" s="185">
        <v>0</v>
      </c>
      <c r="D463" s="243"/>
    </row>
    <row r="464" ht="18" customHeight="1" spans="1:4">
      <c r="A464" s="241">
        <v>2080807</v>
      </c>
      <c r="B464" s="242" t="s">
        <v>472</v>
      </c>
      <c r="C464" s="185">
        <v>0</v>
      </c>
      <c r="D464" s="243"/>
    </row>
    <row r="465" ht="18" customHeight="1" spans="1:4">
      <c r="A465" s="241">
        <v>2080808</v>
      </c>
      <c r="B465" s="242" t="s">
        <v>473</v>
      </c>
      <c r="C465" s="185">
        <v>0</v>
      </c>
      <c r="D465" s="243"/>
    </row>
    <row r="466" ht="18" customHeight="1" spans="1:4">
      <c r="A466" s="241">
        <v>2080899</v>
      </c>
      <c r="B466" s="242" t="s">
        <v>474</v>
      </c>
      <c r="C466" s="185">
        <v>2599</v>
      </c>
      <c r="D466" s="240"/>
    </row>
    <row r="467" customFormat="1" ht="18" customHeight="1" spans="1:4">
      <c r="A467" s="241">
        <v>20809</v>
      </c>
      <c r="B467" s="242" t="s">
        <v>475</v>
      </c>
      <c r="C467" s="185">
        <v>792</v>
      </c>
      <c r="D467" s="240"/>
    </row>
    <row r="468" ht="18" customHeight="1" spans="1:4">
      <c r="A468" s="241">
        <v>2080901</v>
      </c>
      <c r="B468" s="242" t="s">
        <v>476</v>
      </c>
      <c r="C468" s="185">
        <v>470</v>
      </c>
      <c r="D468" s="243"/>
    </row>
    <row r="469" ht="18" customHeight="1" spans="1:4">
      <c r="A469" s="241">
        <v>2080902</v>
      </c>
      <c r="B469" s="242" t="s">
        <v>477</v>
      </c>
      <c r="C469" s="185">
        <v>88</v>
      </c>
      <c r="D469" s="240"/>
    </row>
    <row r="470" ht="18" customHeight="1" spans="1:16375">
      <c r="A470" s="241">
        <v>2080903</v>
      </c>
      <c r="B470" s="242" t="s">
        <v>478</v>
      </c>
      <c r="C470" s="185">
        <v>0</v>
      </c>
      <c r="D470" s="240"/>
      <c r="XEU470" s="245"/>
    </row>
    <row r="471" ht="18" customHeight="1" spans="1:4">
      <c r="A471" s="241">
        <v>2080904</v>
      </c>
      <c r="B471" s="242" t="s">
        <v>479</v>
      </c>
      <c r="C471" s="185">
        <v>0</v>
      </c>
      <c r="D471" s="243"/>
    </row>
    <row r="472" ht="18" customHeight="1" spans="1:4">
      <c r="A472" s="241">
        <v>2080905</v>
      </c>
      <c r="B472" s="242" t="s">
        <v>480</v>
      </c>
      <c r="C472" s="185">
        <v>234</v>
      </c>
      <c r="D472" s="240"/>
    </row>
    <row r="473" ht="18" customHeight="1" spans="1:4">
      <c r="A473" s="241">
        <v>2080999</v>
      </c>
      <c r="B473" s="242" t="s">
        <v>481</v>
      </c>
      <c r="C473" s="185">
        <v>0</v>
      </c>
      <c r="D473" s="243"/>
    </row>
    <row r="474" ht="18" customHeight="1" spans="1:4">
      <c r="A474" s="241">
        <v>20810</v>
      </c>
      <c r="B474" s="242" t="s">
        <v>482</v>
      </c>
      <c r="C474" s="185">
        <v>5165</v>
      </c>
      <c r="D474" s="243"/>
    </row>
    <row r="475" ht="18" customHeight="1" spans="1:4">
      <c r="A475" s="241">
        <v>2081001</v>
      </c>
      <c r="B475" s="242" t="s">
        <v>483</v>
      </c>
      <c r="C475" s="185">
        <v>252</v>
      </c>
      <c r="D475" s="243"/>
    </row>
    <row r="476" customFormat="1" ht="18" customHeight="1" spans="1:4">
      <c r="A476" s="241">
        <v>2081002</v>
      </c>
      <c r="B476" s="242" t="s">
        <v>484</v>
      </c>
      <c r="C476" s="185">
        <v>1822</v>
      </c>
      <c r="D476" s="243"/>
    </row>
    <row r="477" ht="18" customHeight="1" spans="1:4">
      <c r="A477" s="241">
        <v>2081003</v>
      </c>
      <c r="B477" s="242" t="s">
        <v>485</v>
      </c>
      <c r="C477" s="185">
        <v>0</v>
      </c>
      <c r="D477" s="243"/>
    </row>
    <row r="478" customFormat="1" ht="18" customHeight="1" spans="1:4">
      <c r="A478" s="241">
        <v>2081004</v>
      </c>
      <c r="B478" s="242" t="s">
        <v>486</v>
      </c>
      <c r="C478" s="185">
        <v>1550</v>
      </c>
      <c r="D478" s="243"/>
    </row>
    <row r="479" customFormat="1" ht="18" customHeight="1" spans="1:4">
      <c r="A479" s="241">
        <v>2081005</v>
      </c>
      <c r="B479" s="242" t="s">
        <v>487</v>
      </c>
      <c r="C479" s="185">
        <v>1101</v>
      </c>
      <c r="D479" s="243"/>
    </row>
    <row r="480" customFormat="1" ht="18" customHeight="1" spans="1:4">
      <c r="A480" s="241">
        <v>2081006</v>
      </c>
      <c r="B480" s="242" t="s">
        <v>488</v>
      </c>
      <c r="C480" s="185">
        <v>419</v>
      </c>
      <c r="D480" s="243"/>
    </row>
    <row r="481" customFormat="1" ht="18" customHeight="1" spans="1:4">
      <c r="A481" s="241">
        <v>2081099</v>
      </c>
      <c r="B481" s="242" t="s">
        <v>489</v>
      </c>
      <c r="C481" s="185">
        <v>20</v>
      </c>
      <c r="D481" s="243"/>
    </row>
    <row r="482" customFormat="1" ht="18" customHeight="1" spans="1:4">
      <c r="A482" s="241">
        <v>20811</v>
      </c>
      <c r="B482" s="242" t="s">
        <v>490</v>
      </c>
      <c r="C482" s="185">
        <v>3250</v>
      </c>
      <c r="D482" s="240"/>
    </row>
    <row r="483" customFormat="1" ht="18" customHeight="1" spans="1:4">
      <c r="A483" s="241">
        <v>2081101</v>
      </c>
      <c r="B483" s="242" t="s">
        <v>149</v>
      </c>
      <c r="C483" s="185">
        <v>386</v>
      </c>
      <c r="D483" s="240"/>
    </row>
    <row r="484" customFormat="1" ht="18" customHeight="1" spans="1:4">
      <c r="A484" s="241">
        <v>2081102</v>
      </c>
      <c r="B484" s="242" t="s">
        <v>150</v>
      </c>
      <c r="C484" s="185">
        <v>0</v>
      </c>
      <c r="D484" s="243"/>
    </row>
    <row r="485" ht="18" customHeight="1" spans="1:4">
      <c r="A485" s="241">
        <v>2081103</v>
      </c>
      <c r="B485" s="242" t="s">
        <v>151</v>
      </c>
      <c r="C485" s="185">
        <v>0</v>
      </c>
      <c r="D485" s="240"/>
    </row>
    <row r="486" customFormat="1" ht="18" customHeight="1" spans="1:4">
      <c r="A486" s="241">
        <v>2081104</v>
      </c>
      <c r="B486" s="242" t="s">
        <v>491</v>
      </c>
      <c r="C486" s="185">
        <v>385</v>
      </c>
      <c r="D486" s="243"/>
    </row>
    <row r="487" customFormat="1" ht="18" customHeight="1" spans="1:4">
      <c r="A487" s="241">
        <v>2081105</v>
      </c>
      <c r="B487" s="242" t="s">
        <v>492</v>
      </c>
      <c r="C487" s="185">
        <v>0</v>
      </c>
      <c r="D487" s="243"/>
    </row>
    <row r="488" ht="18" customHeight="1" spans="1:4">
      <c r="A488" s="241">
        <v>2081106</v>
      </c>
      <c r="B488" s="242" t="s">
        <v>493</v>
      </c>
      <c r="C488" s="185">
        <v>0</v>
      </c>
      <c r="D488" s="240"/>
    </row>
    <row r="489" ht="18" customHeight="1" spans="1:4">
      <c r="A489" s="241">
        <v>2081107</v>
      </c>
      <c r="B489" s="242" t="s">
        <v>494</v>
      </c>
      <c r="C489" s="185">
        <v>1600</v>
      </c>
      <c r="D489" s="243"/>
    </row>
    <row r="490" ht="18" customHeight="1" spans="1:4">
      <c r="A490" s="241">
        <v>2081199</v>
      </c>
      <c r="B490" s="242" t="s">
        <v>495</v>
      </c>
      <c r="C490" s="185">
        <v>879</v>
      </c>
      <c r="D490" s="240"/>
    </row>
    <row r="491" ht="18" customHeight="1" spans="1:4">
      <c r="A491" s="241">
        <v>20816</v>
      </c>
      <c r="B491" s="242" t="s">
        <v>496</v>
      </c>
      <c r="C491" s="185">
        <v>97</v>
      </c>
      <c r="D491" s="240"/>
    </row>
    <row r="492" s="230" customFormat="1" ht="18" customHeight="1" spans="1:4">
      <c r="A492" s="241">
        <v>2081601</v>
      </c>
      <c r="B492" s="242" t="s">
        <v>149</v>
      </c>
      <c r="C492" s="185">
        <v>57</v>
      </c>
      <c r="D492" s="240"/>
    </row>
    <row r="493" ht="18" customHeight="1" spans="1:4">
      <c r="A493" s="241">
        <v>2081602</v>
      </c>
      <c r="B493" s="242" t="s">
        <v>150</v>
      </c>
      <c r="C493" s="185">
        <v>0</v>
      </c>
      <c r="D493" s="240"/>
    </row>
    <row r="494" ht="18" customHeight="1" spans="1:4">
      <c r="A494" s="241">
        <v>2081603</v>
      </c>
      <c r="B494" s="242" t="s">
        <v>151</v>
      </c>
      <c r="C494" s="185">
        <v>0</v>
      </c>
      <c r="D494" s="243"/>
    </row>
    <row r="495" ht="18" customHeight="1" spans="1:4">
      <c r="A495" s="246">
        <v>2081650</v>
      </c>
      <c r="B495" s="247" t="s">
        <v>158</v>
      </c>
      <c r="C495" s="185">
        <v>0</v>
      </c>
      <c r="D495" s="243"/>
    </row>
    <row r="496" ht="18" customHeight="1" spans="1:4">
      <c r="A496" s="241">
        <v>2081699</v>
      </c>
      <c r="B496" s="242" t="s">
        <v>497</v>
      </c>
      <c r="C496" s="185">
        <v>39</v>
      </c>
      <c r="D496" s="240"/>
    </row>
    <row r="497" ht="18" customHeight="1" spans="1:4">
      <c r="A497" s="241">
        <v>20819</v>
      </c>
      <c r="B497" s="242" t="s">
        <v>498</v>
      </c>
      <c r="C497" s="185">
        <v>2010</v>
      </c>
      <c r="D497" s="240"/>
    </row>
    <row r="498" ht="18" customHeight="1" spans="1:4">
      <c r="A498" s="241">
        <v>2081901</v>
      </c>
      <c r="B498" s="242" t="s">
        <v>499</v>
      </c>
      <c r="C498" s="185">
        <v>1</v>
      </c>
      <c r="D498" s="243"/>
    </row>
    <row r="499" ht="18" customHeight="1" spans="1:4">
      <c r="A499" s="241">
        <v>2081902</v>
      </c>
      <c r="B499" s="242" t="s">
        <v>500</v>
      </c>
      <c r="C499" s="185">
        <v>2009</v>
      </c>
      <c r="D499" s="243"/>
    </row>
    <row r="500" s="230" customFormat="1" ht="18" customHeight="1" spans="1:4">
      <c r="A500" s="241">
        <v>20820</v>
      </c>
      <c r="B500" s="242" t="s">
        <v>501</v>
      </c>
      <c r="C500" s="185">
        <v>220</v>
      </c>
      <c r="D500" s="240"/>
    </row>
    <row r="501" ht="18" customHeight="1" spans="1:4">
      <c r="A501" s="241">
        <v>2082001</v>
      </c>
      <c r="B501" s="242" t="s">
        <v>502</v>
      </c>
      <c r="C501" s="185">
        <v>100</v>
      </c>
      <c r="D501" s="243"/>
    </row>
    <row r="502" ht="18" customHeight="1" spans="1:4">
      <c r="A502" s="241">
        <v>2082002</v>
      </c>
      <c r="B502" s="242" t="s">
        <v>503</v>
      </c>
      <c r="C502" s="185">
        <v>120</v>
      </c>
      <c r="D502" s="243"/>
    </row>
    <row r="503" ht="18" customHeight="1" spans="1:4">
      <c r="A503" s="241">
        <v>20821</v>
      </c>
      <c r="B503" s="242" t="s">
        <v>504</v>
      </c>
      <c r="C503" s="185">
        <v>1000</v>
      </c>
      <c r="D503" s="240"/>
    </row>
    <row r="504" s="230" customFormat="1" ht="18" customHeight="1" spans="1:4">
      <c r="A504" s="241">
        <v>2082101</v>
      </c>
      <c r="B504" s="242" t="s">
        <v>505</v>
      </c>
      <c r="C504" s="185">
        <v>0</v>
      </c>
      <c r="D504" s="243"/>
    </row>
    <row r="505" ht="18" customHeight="1" spans="1:4">
      <c r="A505" s="241">
        <v>2082102</v>
      </c>
      <c r="B505" s="242" t="s">
        <v>506</v>
      </c>
      <c r="C505" s="185">
        <v>1000</v>
      </c>
      <c r="D505" s="243"/>
    </row>
    <row r="506" ht="18" customHeight="1" spans="1:4">
      <c r="A506" s="241">
        <v>20824</v>
      </c>
      <c r="B506" s="242" t="s">
        <v>507</v>
      </c>
      <c r="C506" s="185">
        <v>0</v>
      </c>
      <c r="D506" s="240"/>
    </row>
    <row r="507" s="230" customFormat="1" ht="18" customHeight="1" spans="1:4">
      <c r="A507" s="241">
        <v>2082401</v>
      </c>
      <c r="B507" s="242" t="s">
        <v>508</v>
      </c>
      <c r="C507" s="185">
        <v>0</v>
      </c>
      <c r="D507" s="243"/>
    </row>
    <row r="508" ht="18" customHeight="1" spans="1:4">
      <c r="A508" s="241">
        <v>2082402</v>
      </c>
      <c r="B508" s="242" t="s">
        <v>509</v>
      </c>
      <c r="C508" s="185">
        <v>0</v>
      </c>
      <c r="D508" s="243"/>
    </row>
    <row r="509" ht="18" customHeight="1" spans="1:4">
      <c r="A509" s="241">
        <v>20825</v>
      </c>
      <c r="B509" s="242" t="s">
        <v>510</v>
      </c>
      <c r="C509" s="185">
        <v>20</v>
      </c>
      <c r="D509" s="240"/>
    </row>
    <row r="510" ht="18" customHeight="1" spans="1:4">
      <c r="A510" s="241">
        <v>2082501</v>
      </c>
      <c r="B510" s="242" t="s">
        <v>511</v>
      </c>
      <c r="C510" s="185">
        <v>0</v>
      </c>
      <c r="D510" s="243"/>
    </row>
    <row r="511" ht="18" customHeight="1" spans="1:4">
      <c r="A511" s="241">
        <v>2082502</v>
      </c>
      <c r="B511" s="242" t="s">
        <v>512</v>
      </c>
      <c r="C511" s="185">
        <v>20</v>
      </c>
      <c r="D511" s="243"/>
    </row>
    <row r="512" ht="18" customHeight="1" spans="1:4">
      <c r="A512" s="241">
        <v>20826</v>
      </c>
      <c r="B512" s="242" t="s">
        <v>513</v>
      </c>
      <c r="C512" s="185">
        <v>17663</v>
      </c>
      <c r="D512" s="240"/>
    </row>
    <row r="513" ht="18" customHeight="1" spans="1:4">
      <c r="A513" s="241">
        <v>2082601</v>
      </c>
      <c r="B513" s="244" t="s">
        <v>514</v>
      </c>
      <c r="C513" s="185">
        <v>0</v>
      </c>
      <c r="D513" s="240"/>
    </row>
    <row r="514" ht="18" customHeight="1" spans="1:4">
      <c r="A514" s="241">
        <v>2082602</v>
      </c>
      <c r="B514" s="242" t="s">
        <v>515</v>
      </c>
      <c r="C514" s="185">
        <v>17663</v>
      </c>
      <c r="D514" s="243"/>
    </row>
    <row r="515" ht="18" customHeight="1" spans="1:4">
      <c r="A515" s="241">
        <v>2082699</v>
      </c>
      <c r="B515" s="242" t="s">
        <v>516</v>
      </c>
      <c r="C515" s="185">
        <v>0</v>
      </c>
      <c r="D515" s="243"/>
    </row>
    <row r="516" s="230" customFormat="1" ht="18" customHeight="1" spans="1:4">
      <c r="A516" s="241">
        <v>20827</v>
      </c>
      <c r="B516" s="242" t="s">
        <v>517</v>
      </c>
      <c r="C516" s="185">
        <v>0</v>
      </c>
      <c r="D516" s="240"/>
    </row>
    <row r="517" ht="18" customHeight="1" spans="1:4">
      <c r="A517" s="241">
        <v>2082701</v>
      </c>
      <c r="B517" s="242" t="s">
        <v>518</v>
      </c>
      <c r="C517" s="185">
        <v>0</v>
      </c>
      <c r="D517" s="240"/>
    </row>
    <row r="518" ht="18" customHeight="1" spans="1:4">
      <c r="A518" s="241">
        <v>2082702</v>
      </c>
      <c r="B518" s="242" t="s">
        <v>519</v>
      </c>
      <c r="C518" s="185">
        <v>0</v>
      </c>
      <c r="D518" s="243"/>
    </row>
    <row r="519" ht="18" customHeight="1" spans="1:4">
      <c r="A519" s="241">
        <v>2082799</v>
      </c>
      <c r="B519" s="242" t="s">
        <v>520</v>
      </c>
      <c r="C519" s="185">
        <v>0</v>
      </c>
      <c r="D519" s="243"/>
    </row>
    <row r="520" ht="18" customHeight="1" spans="1:4">
      <c r="A520" s="241">
        <v>20828</v>
      </c>
      <c r="B520" s="242" t="s">
        <v>521</v>
      </c>
      <c r="C520" s="185">
        <v>682</v>
      </c>
      <c r="D520" s="240"/>
    </row>
    <row r="521" customFormat="1" ht="18" customHeight="1" spans="1:4">
      <c r="A521" s="241">
        <v>2082801</v>
      </c>
      <c r="B521" s="242" t="s">
        <v>149</v>
      </c>
      <c r="C521" s="185">
        <v>334</v>
      </c>
      <c r="D521" s="240"/>
    </row>
    <row r="522" ht="18" customHeight="1" spans="1:4">
      <c r="A522" s="241">
        <v>2082802</v>
      </c>
      <c r="B522" s="242" t="s">
        <v>150</v>
      </c>
      <c r="C522" s="185">
        <v>0</v>
      </c>
      <c r="D522" s="240"/>
    </row>
    <row r="523" ht="18" customHeight="1" spans="1:4">
      <c r="A523" s="241">
        <v>2082803</v>
      </c>
      <c r="B523" s="242" t="s">
        <v>151</v>
      </c>
      <c r="C523" s="185">
        <v>0</v>
      </c>
      <c r="D523" s="243"/>
    </row>
    <row r="524" ht="18" customHeight="1" spans="1:4">
      <c r="A524" s="241">
        <v>2082804</v>
      </c>
      <c r="B524" s="242" t="s">
        <v>522</v>
      </c>
      <c r="C524" s="185">
        <v>0</v>
      </c>
      <c r="D524" s="243"/>
    </row>
    <row r="525" customFormat="1" ht="18" customHeight="1" spans="1:4">
      <c r="A525" s="241">
        <v>2082805</v>
      </c>
      <c r="B525" s="242" t="s">
        <v>523</v>
      </c>
      <c r="C525" s="185">
        <v>0</v>
      </c>
      <c r="D525" s="240"/>
    </row>
    <row r="526" customFormat="1" ht="18" customHeight="1" spans="1:4">
      <c r="A526" s="241">
        <v>2082850</v>
      </c>
      <c r="B526" s="242" t="s">
        <v>158</v>
      </c>
      <c r="C526" s="185">
        <v>243</v>
      </c>
      <c r="D526" s="243"/>
    </row>
    <row r="527" ht="18" customHeight="1" spans="1:4">
      <c r="A527" s="241">
        <v>2082899</v>
      </c>
      <c r="B527" s="242" t="s">
        <v>524</v>
      </c>
      <c r="C527" s="185">
        <v>104</v>
      </c>
      <c r="D527" s="240"/>
    </row>
    <row r="528" customFormat="1" ht="18" customHeight="1" spans="1:4">
      <c r="A528" s="241">
        <v>20830</v>
      </c>
      <c r="B528" s="242" t="s">
        <v>525</v>
      </c>
      <c r="C528" s="185">
        <v>554</v>
      </c>
      <c r="D528" s="240"/>
    </row>
    <row r="529" ht="18" customHeight="1" spans="1:4">
      <c r="A529" s="241">
        <v>2083001</v>
      </c>
      <c r="B529" s="242" t="s">
        <v>526</v>
      </c>
      <c r="C529" s="185">
        <v>10</v>
      </c>
      <c r="D529" s="243"/>
    </row>
    <row r="530" ht="18" customHeight="1" spans="1:4">
      <c r="A530" s="241">
        <v>2083099</v>
      </c>
      <c r="B530" s="242" t="s">
        <v>527</v>
      </c>
      <c r="C530" s="185">
        <v>544</v>
      </c>
      <c r="D530" s="243"/>
    </row>
    <row r="531" customFormat="1" ht="18" customHeight="1" spans="1:4">
      <c r="A531" s="241">
        <v>20899</v>
      </c>
      <c r="B531" s="242" t="s">
        <v>528</v>
      </c>
      <c r="C531" s="185">
        <v>7802</v>
      </c>
      <c r="D531" s="240"/>
    </row>
    <row r="532" customFormat="1" ht="18" customHeight="1" spans="1:4">
      <c r="A532" s="241">
        <v>2089999</v>
      </c>
      <c r="B532" s="242" t="s">
        <v>529</v>
      </c>
      <c r="C532" s="185">
        <v>7802</v>
      </c>
      <c r="D532" s="240"/>
    </row>
    <row r="533" ht="18" customHeight="1" spans="1:4">
      <c r="A533" s="241">
        <v>210</v>
      </c>
      <c r="B533" s="242" t="s">
        <v>530</v>
      </c>
      <c r="C533" s="185">
        <v>46390</v>
      </c>
      <c r="D533" s="240"/>
    </row>
    <row r="534" ht="18" customHeight="1" spans="1:4">
      <c r="A534" s="241">
        <v>21001</v>
      </c>
      <c r="B534" s="242" t="s">
        <v>531</v>
      </c>
      <c r="C534" s="185">
        <v>2801</v>
      </c>
      <c r="D534" s="240"/>
    </row>
    <row r="535" ht="18" customHeight="1" spans="1:4">
      <c r="A535" s="241">
        <v>2100101</v>
      </c>
      <c r="B535" s="242" t="s">
        <v>149</v>
      </c>
      <c r="C535" s="185">
        <v>1391</v>
      </c>
      <c r="D535" s="240"/>
    </row>
    <row r="536" ht="18" customHeight="1" spans="1:4">
      <c r="A536" s="241">
        <v>2100102</v>
      </c>
      <c r="B536" s="242" t="s">
        <v>150</v>
      </c>
      <c r="C536" s="185">
        <v>0</v>
      </c>
      <c r="D536" s="243"/>
    </row>
    <row r="537" ht="18" customHeight="1" spans="1:4">
      <c r="A537" s="241">
        <v>2100103</v>
      </c>
      <c r="B537" s="242" t="s">
        <v>151</v>
      </c>
      <c r="C537" s="185">
        <v>0</v>
      </c>
      <c r="D537" s="243"/>
    </row>
    <row r="538" ht="18" customHeight="1" spans="1:4">
      <c r="A538" s="241">
        <v>2100199</v>
      </c>
      <c r="B538" s="242" t="s">
        <v>532</v>
      </c>
      <c r="C538" s="185">
        <v>1411</v>
      </c>
      <c r="D538" s="240"/>
    </row>
    <row r="539" ht="18" customHeight="1" spans="1:4">
      <c r="A539" s="241">
        <v>21002</v>
      </c>
      <c r="B539" s="242" t="s">
        <v>533</v>
      </c>
      <c r="C539" s="185">
        <v>6447</v>
      </c>
      <c r="D539" s="240"/>
    </row>
    <row r="540" ht="18" customHeight="1" spans="1:4">
      <c r="A540" s="241">
        <v>2100201</v>
      </c>
      <c r="B540" s="242" t="s">
        <v>534</v>
      </c>
      <c r="C540" s="185">
        <v>3397</v>
      </c>
      <c r="D540" s="240"/>
    </row>
    <row r="541" ht="18" customHeight="1" spans="1:4">
      <c r="A541" s="241">
        <v>2100202</v>
      </c>
      <c r="B541" s="242" t="s">
        <v>535</v>
      </c>
      <c r="C541" s="185">
        <v>1784</v>
      </c>
      <c r="D541" s="240"/>
    </row>
    <row r="542" ht="18" customHeight="1" spans="1:4">
      <c r="A542" s="241">
        <v>2100203</v>
      </c>
      <c r="B542" s="242" t="s">
        <v>536</v>
      </c>
      <c r="C542" s="185">
        <v>0</v>
      </c>
      <c r="D542" s="243"/>
    </row>
    <row r="543" ht="18" customHeight="1" spans="1:4">
      <c r="A543" s="241">
        <v>2100204</v>
      </c>
      <c r="B543" s="242" t="s">
        <v>537</v>
      </c>
      <c r="C543" s="185">
        <v>0</v>
      </c>
      <c r="D543" s="243"/>
    </row>
    <row r="544" customFormat="1" ht="18" customHeight="1" spans="1:4">
      <c r="A544" s="241">
        <v>2100205</v>
      </c>
      <c r="B544" s="242" t="s">
        <v>538</v>
      </c>
      <c r="C544" s="185">
        <v>0</v>
      </c>
      <c r="D544" s="243"/>
    </row>
    <row r="545" s="230" customFormat="1" ht="18" customHeight="1" spans="1:4">
      <c r="A545" s="241">
        <v>2100206</v>
      </c>
      <c r="B545" s="242" t="s">
        <v>539</v>
      </c>
      <c r="C545" s="185">
        <v>1266</v>
      </c>
      <c r="D545" s="243"/>
    </row>
    <row r="546" customFormat="1" ht="18" customHeight="1" spans="1:4">
      <c r="A546" s="241">
        <v>2100207</v>
      </c>
      <c r="B546" s="242" t="s">
        <v>540</v>
      </c>
      <c r="C546" s="185">
        <v>0</v>
      </c>
      <c r="D546" s="240"/>
    </row>
    <row r="547" ht="18" customHeight="1" spans="1:4">
      <c r="A547" s="241">
        <v>2100208</v>
      </c>
      <c r="B547" s="242" t="s">
        <v>541</v>
      </c>
      <c r="C547" s="185">
        <v>0</v>
      </c>
      <c r="D547" s="240"/>
    </row>
    <row r="548" ht="18" customHeight="1" spans="1:4">
      <c r="A548" s="241">
        <v>2100209</v>
      </c>
      <c r="B548" s="242" t="s">
        <v>542</v>
      </c>
      <c r="C548" s="185">
        <v>0</v>
      </c>
      <c r="D548" s="243"/>
    </row>
    <row r="549" ht="18" customHeight="1" spans="1:4">
      <c r="A549" s="241">
        <v>2100210</v>
      </c>
      <c r="B549" s="242" t="s">
        <v>543</v>
      </c>
      <c r="C549" s="185">
        <v>0</v>
      </c>
      <c r="D549" s="240"/>
    </row>
    <row r="550" s="230" customFormat="1" ht="18" customHeight="1" spans="1:4">
      <c r="A550" s="241">
        <v>2100211</v>
      </c>
      <c r="B550" s="242" t="s">
        <v>544</v>
      </c>
      <c r="C550" s="185">
        <v>0</v>
      </c>
      <c r="D550" s="243"/>
    </row>
    <row r="551" ht="18" customHeight="1" spans="1:4">
      <c r="A551" s="241">
        <v>2100212</v>
      </c>
      <c r="B551" s="242" t="s">
        <v>545</v>
      </c>
      <c r="C551" s="185">
        <v>0</v>
      </c>
      <c r="D551" s="243"/>
    </row>
    <row r="552" ht="18" customHeight="1" spans="1:4">
      <c r="A552" s="241">
        <v>2100213</v>
      </c>
      <c r="B552" s="242" t="s">
        <v>546</v>
      </c>
      <c r="C552" s="185">
        <v>0</v>
      </c>
      <c r="D552" s="243"/>
    </row>
    <row r="553" s="230" customFormat="1" ht="18" customHeight="1" spans="1:4">
      <c r="A553" s="241">
        <v>2100299</v>
      </c>
      <c r="B553" s="242" t="s">
        <v>547</v>
      </c>
      <c r="C553" s="185">
        <v>0</v>
      </c>
      <c r="D553" s="240"/>
    </row>
    <row r="554" ht="18" customHeight="1" spans="1:4">
      <c r="A554" s="241">
        <v>21003</v>
      </c>
      <c r="B554" s="242" t="s">
        <v>548</v>
      </c>
      <c r="C554" s="185">
        <v>7929</v>
      </c>
      <c r="D554" s="240"/>
    </row>
    <row r="555" ht="18" customHeight="1" spans="1:4">
      <c r="A555" s="241">
        <v>2100301</v>
      </c>
      <c r="B555" s="242" t="s">
        <v>549</v>
      </c>
      <c r="C555" s="185">
        <v>580</v>
      </c>
      <c r="D555" s="243"/>
    </row>
    <row r="556" ht="18" customHeight="1" spans="1:4">
      <c r="A556" s="241">
        <v>2100302</v>
      </c>
      <c r="B556" s="242" t="s">
        <v>550</v>
      </c>
      <c r="C556" s="185">
        <v>6758</v>
      </c>
      <c r="D556" s="243"/>
    </row>
    <row r="557" customFormat="1" ht="18" customHeight="1" spans="1:4">
      <c r="A557" s="241">
        <v>2100399</v>
      </c>
      <c r="B557" s="242" t="s">
        <v>551</v>
      </c>
      <c r="C557" s="185">
        <v>592</v>
      </c>
      <c r="D557" s="240"/>
    </row>
    <row r="558" ht="18" customHeight="1" spans="1:4">
      <c r="A558" s="241">
        <v>21004</v>
      </c>
      <c r="B558" s="242" t="s">
        <v>552</v>
      </c>
      <c r="C558" s="185">
        <v>11796</v>
      </c>
      <c r="D558" s="240"/>
    </row>
    <row r="559" ht="18" customHeight="1" spans="1:4">
      <c r="A559" s="241">
        <v>2100401</v>
      </c>
      <c r="B559" s="242" t="s">
        <v>553</v>
      </c>
      <c r="C559" s="185">
        <v>962</v>
      </c>
      <c r="D559" s="240"/>
    </row>
    <row r="560" ht="18" customHeight="1" spans="1:4">
      <c r="A560" s="241">
        <v>2100402</v>
      </c>
      <c r="B560" s="242" t="s">
        <v>554</v>
      </c>
      <c r="C560" s="185">
        <v>778</v>
      </c>
      <c r="D560" s="240"/>
    </row>
    <row r="561" ht="18" customHeight="1" spans="1:4">
      <c r="A561" s="241">
        <v>2100403</v>
      </c>
      <c r="B561" s="242" t="s">
        <v>555</v>
      </c>
      <c r="C561" s="185">
        <v>0</v>
      </c>
      <c r="D561" s="240"/>
    </row>
    <row r="562" ht="18" customHeight="1" spans="1:4">
      <c r="A562" s="241">
        <v>2100404</v>
      </c>
      <c r="B562" s="242" t="s">
        <v>556</v>
      </c>
      <c r="C562" s="185">
        <v>0</v>
      </c>
      <c r="D562" s="243"/>
    </row>
    <row r="563" ht="18" customHeight="1" spans="1:4">
      <c r="A563" s="241">
        <v>2100405</v>
      </c>
      <c r="B563" s="242" t="s">
        <v>557</v>
      </c>
      <c r="C563" s="185">
        <v>0</v>
      </c>
      <c r="D563" s="240"/>
    </row>
    <row r="564" ht="18" customHeight="1" spans="1:4">
      <c r="A564" s="241">
        <v>2100406</v>
      </c>
      <c r="B564" s="242" t="s">
        <v>558</v>
      </c>
      <c r="C564" s="185">
        <v>0</v>
      </c>
      <c r="D564" s="240"/>
    </row>
    <row r="565" ht="18" customHeight="1" spans="1:4">
      <c r="A565" s="241">
        <v>2100407</v>
      </c>
      <c r="B565" s="242" t="s">
        <v>559</v>
      </c>
      <c r="C565" s="185">
        <v>0</v>
      </c>
      <c r="D565" s="240"/>
    </row>
    <row r="566" ht="18" customHeight="1" spans="1:4">
      <c r="A566" s="241">
        <v>2100408</v>
      </c>
      <c r="B566" s="242" t="s">
        <v>560</v>
      </c>
      <c r="C566" s="185">
        <v>6235</v>
      </c>
      <c r="D566" s="240"/>
    </row>
    <row r="567" ht="18" customHeight="1" spans="1:4">
      <c r="A567" s="241">
        <v>2100409</v>
      </c>
      <c r="B567" s="242" t="s">
        <v>561</v>
      </c>
      <c r="C567" s="185">
        <v>2469</v>
      </c>
      <c r="D567" s="240"/>
    </row>
    <row r="568" ht="18" customHeight="1" spans="1:4">
      <c r="A568" s="241">
        <v>2100410</v>
      </c>
      <c r="B568" s="242" t="s">
        <v>562</v>
      </c>
      <c r="C568" s="185">
        <v>720</v>
      </c>
      <c r="D568" s="243"/>
    </row>
    <row r="569" ht="18" customHeight="1" spans="1:4">
      <c r="A569" s="241">
        <v>2100499</v>
      </c>
      <c r="B569" s="242" t="s">
        <v>563</v>
      </c>
      <c r="C569" s="185">
        <v>633</v>
      </c>
      <c r="D569" s="240"/>
    </row>
    <row r="570" ht="18" customHeight="1" spans="1:4">
      <c r="A570" s="241">
        <v>21006</v>
      </c>
      <c r="B570" s="242" t="s">
        <v>564</v>
      </c>
      <c r="C570" s="185">
        <v>0</v>
      </c>
      <c r="D570" s="240"/>
    </row>
    <row r="571" ht="18" customHeight="1" spans="1:4">
      <c r="A571" s="241">
        <v>2100601</v>
      </c>
      <c r="B571" s="242" t="s">
        <v>565</v>
      </c>
      <c r="C571" s="185">
        <v>0</v>
      </c>
      <c r="D571" s="240"/>
    </row>
    <row r="572" ht="18" customHeight="1" spans="1:4">
      <c r="A572" s="241">
        <v>2100699</v>
      </c>
      <c r="B572" s="242" t="s">
        <v>566</v>
      </c>
      <c r="C572" s="185">
        <v>0</v>
      </c>
      <c r="D572" s="240"/>
    </row>
    <row r="573" ht="18" customHeight="1" spans="1:4">
      <c r="A573" s="241">
        <v>21007</v>
      </c>
      <c r="B573" s="242" t="s">
        <v>567</v>
      </c>
      <c r="C573" s="185">
        <v>516</v>
      </c>
      <c r="D573" s="240"/>
    </row>
    <row r="574" ht="18" customHeight="1" spans="1:4">
      <c r="A574" s="241">
        <v>2100716</v>
      </c>
      <c r="B574" s="242" t="s">
        <v>568</v>
      </c>
      <c r="C574" s="185">
        <v>0</v>
      </c>
      <c r="D574" s="240"/>
    </row>
    <row r="575" ht="18" customHeight="1" spans="1:4">
      <c r="A575" s="241">
        <v>2100717</v>
      </c>
      <c r="B575" s="242" t="s">
        <v>569</v>
      </c>
      <c r="C575" s="185">
        <v>0</v>
      </c>
      <c r="D575" s="243"/>
    </row>
    <row r="576" ht="18" customHeight="1" spans="1:4">
      <c r="A576" s="241">
        <v>2100799</v>
      </c>
      <c r="B576" s="242" t="s">
        <v>570</v>
      </c>
      <c r="C576" s="185">
        <v>516</v>
      </c>
      <c r="D576" s="240"/>
    </row>
    <row r="577" ht="18" customHeight="1" spans="1:4">
      <c r="A577" s="241">
        <v>21011</v>
      </c>
      <c r="B577" s="242" t="s">
        <v>571</v>
      </c>
      <c r="C577" s="185">
        <v>100</v>
      </c>
      <c r="D577" s="240"/>
    </row>
    <row r="578" ht="18" customHeight="1" spans="1:4">
      <c r="A578" s="241">
        <v>2101101</v>
      </c>
      <c r="B578" s="242" t="s">
        <v>572</v>
      </c>
      <c r="C578" s="185">
        <v>0</v>
      </c>
      <c r="D578" s="240"/>
    </row>
    <row r="579" ht="18" customHeight="1" spans="1:4">
      <c r="A579" s="241">
        <v>2101102</v>
      </c>
      <c r="B579" s="242" t="s">
        <v>573</v>
      </c>
      <c r="C579" s="185">
        <v>0</v>
      </c>
      <c r="D579" s="240"/>
    </row>
    <row r="580" ht="18" customHeight="1" spans="1:4">
      <c r="A580" s="241">
        <v>2101103</v>
      </c>
      <c r="B580" s="242" t="s">
        <v>574</v>
      </c>
      <c r="C580" s="185">
        <v>0</v>
      </c>
      <c r="D580" s="243"/>
    </row>
    <row r="581" ht="18" customHeight="1" spans="1:4">
      <c r="A581" s="241">
        <v>2101199</v>
      </c>
      <c r="B581" s="242" t="s">
        <v>575</v>
      </c>
      <c r="C581" s="185">
        <v>100</v>
      </c>
      <c r="D581" s="240"/>
    </row>
    <row r="582" customFormat="1" ht="18" customHeight="1" spans="1:4">
      <c r="A582" s="241">
        <v>21012</v>
      </c>
      <c r="B582" s="242" t="s">
        <v>576</v>
      </c>
      <c r="C582" s="185">
        <v>14776</v>
      </c>
      <c r="D582" s="240"/>
    </row>
    <row r="583" ht="18" customHeight="1" spans="1:4">
      <c r="A583" s="241">
        <v>2101201</v>
      </c>
      <c r="B583" s="242" t="s">
        <v>577</v>
      </c>
      <c r="C583" s="185">
        <v>0</v>
      </c>
      <c r="D583" s="243"/>
    </row>
    <row r="584" ht="18" customHeight="1" spans="1:4">
      <c r="A584" s="241">
        <v>2101202</v>
      </c>
      <c r="B584" s="242" t="s">
        <v>578</v>
      </c>
      <c r="C584" s="185">
        <v>14776</v>
      </c>
      <c r="D584" s="243"/>
    </row>
    <row r="585" ht="18" customHeight="1" spans="1:4">
      <c r="A585" s="241">
        <v>2101299</v>
      </c>
      <c r="B585" s="242" t="s">
        <v>579</v>
      </c>
      <c r="C585" s="185">
        <v>0</v>
      </c>
      <c r="D585" s="240"/>
    </row>
    <row r="586" ht="18" customHeight="1" spans="1:4">
      <c r="A586" s="241">
        <v>21013</v>
      </c>
      <c r="B586" s="242" t="s">
        <v>580</v>
      </c>
      <c r="C586" s="185">
        <v>760</v>
      </c>
      <c r="D586" s="243"/>
    </row>
    <row r="587" ht="18" customHeight="1" spans="1:4">
      <c r="A587" s="241">
        <v>2101301</v>
      </c>
      <c r="B587" s="242" t="s">
        <v>581</v>
      </c>
      <c r="C587" s="185">
        <v>760</v>
      </c>
      <c r="D587" s="243"/>
    </row>
    <row r="588" ht="18" customHeight="1" spans="1:4">
      <c r="A588" s="241">
        <v>2101302</v>
      </c>
      <c r="B588" s="242" t="s">
        <v>582</v>
      </c>
      <c r="C588" s="185">
        <v>0</v>
      </c>
      <c r="D588" s="243"/>
    </row>
    <row r="589" customFormat="1" ht="18" customHeight="1" spans="1:4">
      <c r="A589" s="241">
        <v>2101399</v>
      </c>
      <c r="B589" s="242" t="s">
        <v>583</v>
      </c>
      <c r="C589" s="185">
        <v>0</v>
      </c>
      <c r="D589" s="243"/>
    </row>
    <row r="590" ht="18" customHeight="1" spans="1:4">
      <c r="A590" s="241">
        <v>21014</v>
      </c>
      <c r="B590" s="242" t="s">
        <v>584</v>
      </c>
      <c r="C590" s="185">
        <v>82</v>
      </c>
      <c r="D590" s="240"/>
    </row>
    <row r="591" ht="18" customHeight="1" spans="1:4">
      <c r="A591" s="241">
        <v>2101401</v>
      </c>
      <c r="B591" s="242" t="s">
        <v>585</v>
      </c>
      <c r="C591" s="185">
        <v>72</v>
      </c>
      <c r="D591" s="240"/>
    </row>
    <row r="592" ht="18" customHeight="1" spans="1:4">
      <c r="A592" s="241">
        <v>2101499</v>
      </c>
      <c r="B592" s="242" t="s">
        <v>586</v>
      </c>
      <c r="C592" s="185">
        <v>10</v>
      </c>
      <c r="D592" s="240"/>
    </row>
    <row r="593" ht="18" customHeight="1" spans="1:4">
      <c r="A593" s="241">
        <v>21015</v>
      </c>
      <c r="B593" s="242" t="s">
        <v>587</v>
      </c>
      <c r="C593" s="185">
        <v>98</v>
      </c>
      <c r="D593" s="240"/>
    </row>
    <row r="594" ht="18" customHeight="1" spans="1:4">
      <c r="A594" s="241">
        <v>2101501</v>
      </c>
      <c r="B594" s="242" t="s">
        <v>149</v>
      </c>
      <c r="C594" s="185">
        <v>0</v>
      </c>
      <c r="D594" s="240"/>
    </row>
    <row r="595" ht="18" customHeight="1" spans="1:4">
      <c r="A595" s="241">
        <v>2101502</v>
      </c>
      <c r="B595" s="242" t="s">
        <v>150</v>
      </c>
      <c r="C595" s="185">
        <v>0</v>
      </c>
      <c r="D595" s="240"/>
    </row>
    <row r="596" ht="18" customHeight="1" spans="1:4">
      <c r="A596" s="241">
        <v>2101503</v>
      </c>
      <c r="B596" s="242" t="s">
        <v>151</v>
      </c>
      <c r="C596" s="185">
        <v>0</v>
      </c>
      <c r="D596" s="243"/>
    </row>
    <row r="597" ht="18" customHeight="1" spans="1:4">
      <c r="A597" s="241">
        <v>2101504</v>
      </c>
      <c r="B597" s="242" t="s">
        <v>190</v>
      </c>
      <c r="C597" s="185">
        <v>15</v>
      </c>
      <c r="D597" s="240"/>
    </row>
    <row r="598" ht="18" customHeight="1" spans="1:4">
      <c r="A598" s="241">
        <v>2101505</v>
      </c>
      <c r="B598" s="242" t="s">
        <v>588</v>
      </c>
      <c r="C598" s="185">
        <v>0</v>
      </c>
      <c r="D598" s="240"/>
    </row>
    <row r="599" ht="18" customHeight="1" spans="1:4">
      <c r="A599" s="241">
        <v>2101506</v>
      </c>
      <c r="B599" s="242" t="s">
        <v>589</v>
      </c>
      <c r="C599" s="185">
        <v>0</v>
      </c>
      <c r="D599" s="240"/>
    </row>
    <row r="600" ht="18" customHeight="1" spans="1:4">
      <c r="A600" s="241">
        <v>2101550</v>
      </c>
      <c r="B600" s="242" t="s">
        <v>158</v>
      </c>
      <c r="C600" s="185">
        <v>0</v>
      </c>
      <c r="D600" s="243"/>
    </row>
    <row r="601" ht="18" customHeight="1" spans="1:4">
      <c r="A601" s="241">
        <v>2101599</v>
      </c>
      <c r="B601" s="242" t="s">
        <v>590</v>
      </c>
      <c r="C601" s="185">
        <v>83</v>
      </c>
      <c r="D601" s="240"/>
    </row>
    <row r="602" ht="18" customHeight="1" spans="1:4">
      <c r="A602" s="241">
        <v>21016</v>
      </c>
      <c r="B602" s="242" t="s">
        <v>591</v>
      </c>
      <c r="C602" s="185">
        <v>0</v>
      </c>
      <c r="D602" s="240"/>
    </row>
    <row r="603" ht="18" customHeight="1" spans="1:4">
      <c r="A603" s="241">
        <v>2101601</v>
      </c>
      <c r="B603" s="242" t="s">
        <v>592</v>
      </c>
      <c r="C603" s="185">
        <v>0</v>
      </c>
      <c r="D603" s="240"/>
    </row>
    <row r="604" ht="18" customHeight="1" spans="1:4">
      <c r="A604" s="241">
        <v>21099</v>
      </c>
      <c r="B604" s="242" t="s">
        <v>593</v>
      </c>
      <c r="C604" s="185">
        <v>1084</v>
      </c>
      <c r="D604" s="240"/>
    </row>
    <row r="605" ht="18" customHeight="1" spans="1:4">
      <c r="A605" s="241">
        <v>2109999</v>
      </c>
      <c r="B605" s="242" t="s">
        <v>594</v>
      </c>
      <c r="C605" s="185">
        <v>1084</v>
      </c>
      <c r="D605" s="240"/>
    </row>
    <row r="606" ht="18" customHeight="1" spans="1:4">
      <c r="A606" s="241">
        <v>211</v>
      </c>
      <c r="B606" s="242" t="s">
        <v>595</v>
      </c>
      <c r="C606" s="185">
        <v>15608</v>
      </c>
      <c r="D606" s="240"/>
    </row>
    <row r="607" ht="18" customHeight="1" spans="1:4">
      <c r="A607" s="241">
        <v>21101</v>
      </c>
      <c r="B607" s="242" t="s">
        <v>596</v>
      </c>
      <c r="C607" s="185">
        <v>2998</v>
      </c>
      <c r="D607" s="240"/>
    </row>
    <row r="608" ht="18" customHeight="1" spans="1:4">
      <c r="A608" s="241">
        <v>2110101</v>
      </c>
      <c r="B608" s="242" t="s">
        <v>149</v>
      </c>
      <c r="C608" s="185">
        <v>2334</v>
      </c>
      <c r="D608" s="240"/>
    </row>
    <row r="609" ht="18" customHeight="1" spans="1:4">
      <c r="A609" s="241">
        <v>2110102</v>
      </c>
      <c r="B609" s="242" t="s">
        <v>150</v>
      </c>
      <c r="C609" s="185">
        <v>246</v>
      </c>
      <c r="D609" s="240"/>
    </row>
    <row r="610" ht="18" customHeight="1" spans="1:4">
      <c r="A610" s="241">
        <v>2110103</v>
      </c>
      <c r="B610" s="242" t="s">
        <v>151</v>
      </c>
      <c r="C610" s="185">
        <v>70</v>
      </c>
      <c r="D610" s="240"/>
    </row>
    <row r="611" ht="18" customHeight="1" spans="1:4">
      <c r="A611" s="241">
        <v>2110104</v>
      </c>
      <c r="B611" s="242" t="s">
        <v>597</v>
      </c>
      <c r="C611" s="185">
        <v>18</v>
      </c>
      <c r="D611" s="240"/>
    </row>
    <row r="612" ht="18" customHeight="1" spans="1:4">
      <c r="A612" s="241">
        <v>2110105</v>
      </c>
      <c r="B612" s="242" t="s">
        <v>598</v>
      </c>
      <c r="C612" s="185">
        <v>0</v>
      </c>
      <c r="D612" s="240"/>
    </row>
    <row r="613" ht="18" customHeight="1" spans="1:4">
      <c r="A613" s="241">
        <v>2110106</v>
      </c>
      <c r="B613" s="242" t="s">
        <v>599</v>
      </c>
      <c r="C613" s="185">
        <v>0</v>
      </c>
      <c r="D613" s="243"/>
    </row>
    <row r="614" ht="18" customHeight="1" spans="1:4">
      <c r="A614" s="241">
        <v>2110107</v>
      </c>
      <c r="B614" s="242" t="s">
        <v>600</v>
      </c>
      <c r="C614" s="185">
        <v>0</v>
      </c>
      <c r="D614" s="243"/>
    </row>
    <row r="615" customFormat="1" ht="18" customHeight="1" spans="1:4">
      <c r="A615" s="241">
        <v>2110108</v>
      </c>
      <c r="B615" s="242" t="s">
        <v>601</v>
      </c>
      <c r="C615" s="185">
        <v>0</v>
      </c>
      <c r="D615" s="240"/>
    </row>
    <row r="616" ht="18" customHeight="1" spans="1:4">
      <c r="A616" s="241">
        <v>2110199</v>
      </c>
      <c r="B616" s="242" t="s">
        <v>602</v>
      </c>
      <c r="C616" s="185">
        <v>331</v>
      </c>
      <c r="D616" s="240"/>
    </row>
    <row r="617" ht="18" customHeight="1" spans="1:4">
      <c r="A617" s="241">
        <v>21102</v>
      </c>
      <c r="B617" s="242" t="s">
        <v>603</v>
      </c>
      <c r="C617" s="185">
        <v>867</v>
      </c>
      <c r="D617" s="240"/>
    </row>
    <row r="618" ht="18" customHeight="1" spans="1:4">
      <c r="A618" s="241">
        <v>2110203</v>
      </c>
      <c r="B618" s="242" t="s">
        <v>604</v>
      </c>
      <c r="C618" s="185">
        <v>13</v>
      </c>
      <c r="D618" s="243"/>
    </row>
    <row r="619" ht="18" customHeight="1" spans="1:4">
      <c r="A619" s="241">
        <v>2110204</v>
      </c>
      <c r="B619" s="242" t="s">
        <v>605</v>
      </c>
      <c r="C619" s="185">
        <v>0</v>
      </c>
      <c r="D619" s="243"/>
    </row>
    <row r="620" ht="18" customHeight="1" spans="1:4">
      <c r="A620" s="241">
        <v>2110299</v>
      </c>
      <c r="B620" s="242" t="s">
        <v>606</v>
      </c>
      <c r="C620" s="185">
        <v>854</v>
      </c>
      <c r="D620" s="243"/>
    </row>
    <row r="621" ht="18" customHeight="1" spans="1:4">
      <c r="A621" s="241">
        <v>21103</v>
      </c>
      <c r="B621" s="242" t="s">
        <v>607</v>
      </c>
      <c r="C621" s="185">
        <v>1462</v>
      </c>
      <c r="D621" s="240"/>
    </row>
    <row r="622" ht="18" customHeight="1" spans="1:4">
      <c r="A622" s="241">
        <v>2110301</v>
      </c>
      <c r="B622" s="242" t="s">
        <v>608</v>
      </c>
      <c r="C622" s="185">
        <v>0</v>
      </c>
      <c r="D622" s="240"/>
    </row>
    <row r="623" ht="18" customHeight="1" spans="1:4">
      <c r="A623" s="241">
        <v>2110302</v>
      </c>
      <c r="B623" s="242" t="s">
        <v>609</v>
      </c>
      <c r="C623" s="185">
        <v>0</v>
      </c>
      <c r="D623" s="243"/>
    </row>
    <row r="624" ht="18" customHeight="1" spans="1:4">
      <c r="A624" s="241">
        <v>2110303</v>
      </c>
      <c r="B624" s="242" t="s">
        <v>610</v>
      </c>
      <c r="C624" s="185">
        <v>0</v>
      </c>
      <c r="D624" s="243"/>
    </row>
    <row r="625" ht="18" customHeight="1" spans="1:4">
      <c r="A625" s="241">
        <v>2110304</v>
      </c>
      <c r="B625" s="242" t="s">
        <v>611</v>
      </c>
      <c r="C625" s="185">
        <v>0</v>
      </c>
      <c r="D625" s="240"/>
    </row>
    <row r="626" ht="18" customHeight="1" spans="1:4">
      <c r="A626" s="241">
        <v>2110305</v>
      </c>
      <c r="B626" s="242" t="s">
        <v>612</v>
      </c>
      <c r="C626" s="185">
        <v>0</v>
      </c>
      <c r="D626" s="240"/>
    </row>
    <row r="627" ht="18" customHeight="1" spans="1:4">
      <c r="A627" s="241">
        <v>2110306</v>
      </c>
      <c r="B627" s="242" t="s">
        <v>613</v>
      </c>
      <c r="C627" s="185">
        <v>0</v>
      </c>
      <c r="D627" s="243"/>
    </row>
    <row r="628" ht="18" customHeight="1" spans="1:4">
      <c r="A628" s="241">
        <v>2110307</v>
      </c>
      <c r="B628" s="242" t="s">
        <v>614</v>
      </c>
      <c r="C628" s="185">
        <v>0</v>
      </c>
      <c r="D628" s="240"/>
    </row>
    <row r="629" ht="18" customHeight="1" spans="1:4">
      <c r="A629" s="241">
        <v>2110399</v>
      </c>
      <c r="B629" s="242" t="s">
        <v>615</v>
      </c>
      <c r="C629" s="185">
        <v>1462</v>
      </c>
      <c r="D629" s="240"/>
    </row>
    <row r="630" ht="18" customHeight="1" spans="1:4">
      <c r="A630" s="241">
        <v>21104</v>
      </c>
      <c r="B630" s="242" t="s">
        <v>616</v>
      </c>
      <c r="C630" s="185">
        <v>3200</v>
      </c>
      <c r="D630" s="240"/>
    </row>
    <row r="631" ht="18" customHeight="1" spans="1:4">
      <c r="A631" s="241">
        <v>2110401</v>
      </c>
      <c r="B631" s="242" t="s">
        <v>617</v>
      </c>
      <c r="C631" s="185">
        <v>0</v>
      </c>
      <c r="D631" s="240"/>
    </row>
    <row r="632" ht="18" customHeight="1" spans="1:4">
      <c r="A632" s="241">
        <v>2110402</v>
      </c>
      <c r="B632" s="242" t="s">
        <v>618</v>
      </c>
      <c r="C632" s="185">
        <v>3200</v>
      </c>
      <c r="D632" s="243"/>
    </row>
    <row r="633" ht="18" customHeight="1" spans="1:4">
      <c r="A633" s="241">
        <v>2110404</v>
      </c>
      <c r="B633" s="242" t="s">
        <v>619</v>
      </c>
      <c r="C633" s="185">
        <v>0</v>
      </c>
      <c r="D633" s="243"/>
    </row>
    <row r="634" ht="18" customHeight="1" spans="1:4">
      <c r="A634" s="241">
        <v>2110405</v>
      </c>
      <c r="B634" s="242" t="s">
        <v>620</v>
      </c>
      <c r="C634" s="185">
        <v>0</v>
      </c>
      <c r="D634" s="240"/>
    </row>
    <row r="635" ht="18" customHeight="1" spans="1:4">
      <c r="A635" s="241">
        <v>2110406</v>
      </c>
      <c r="B635" s="242" t="s">
        <v>621</v>
      </c>
      <c r="C635" s="185">
        <v>0</v>
      </c>
      <c r="D635" s="240"/>
    </row>
    <row r="636" ht="18" customHeight="1" spans="1:4">
      <c r="A636" s="241">
        <v>2110499</v>
      </c>
      <c r="B636" s="242" t="s">
        <v>622</v>
      </c>
      <c r="C636" s="185">
        <v>0</v>
      </c>
      <c r="D636" s="243"/>
    </row>
    <row r="637" ht="18" customHeight="1" spans="1:4">
      <c r="A637" s="241">
        <v>21105</v>
      </c>
      <c r="B637" s="242" t="s">
        <v>623</v>
      </c>
      <c r="C637" s="185">
        <v>772</v>
      </c>
      <c r="D637" s="240"/>
    </row>
    <row r="638" ht="18" customHeight="1" spans="1:4">
      <c r="A638" s="241">
        <v>2110501</v>
      </c>
      <c r="B638" s="242" t="s">
        <v>624</v>
      </c>
      <c r="C638" s="185">
        <v>0</v>
      </c>
      <c r="D638" s="243"/>
    </row>
    <row r="639" ht="18" customHeight="1" spans="1:4">
      <c r="A639" s="241">
        <v>2110502</v>
      </c>
      <c r="B639" s="242" t="s">
        <v>625</v>
      </c>
      <c r="C639" s="185">
        <v>0</v>
      </c>
      <c r="D639" s="243"/>
    </row>
    <row r="640" customFormat="1" ht="18" customHeight="1" spans="1:4">
      <c r="A640" s="241">
        <v>2110503</v>
      </c>
      <c r="B640" s="242" t="s">
        <v>626</v>
      </c>
      <c r="C640" s="185">
        <v>0</v>
      </c>
      <c r="D640" s="243"/>
    </row>
    <row r="641" customFormat="1" ht="18" customHeight="1" spans="1:4">
      <c r="A641" s="241">
        <v>2110506</v>
      </c>
      <c r="B641" s="242" t="s">
        <v>627</v>
      </c>
      <c r="C641" s="185">
        <v>756</v>
      </c>
      <c r="D641" s="243"/>
    </row>
    <row r="642" ht="18" customHeight="1" spans="1:4">
      <c r="A642" s="241">
        <v>2110507</v>
      </c>
      <c r="B642" s="242" t="s">
        <v>628</v>
      </c>
      <c r="C642" s="185">
        <v>0</v>
      </c>
      <c r="D642" s="240"/>
    </row>
    <row r="643" ht="18" customHeight="1" spans="1:4">
      <c r="A643" s="241">
        <v>2110599</v>
      </c>
      <c r="B643" s="242" t="s">
        <v>629</v>
      </c>
      <c r="C643" s="185">
        <v>16</v>
      </c>
      <c r="D643" s="243"/>
    </row>
    <row r="644" ht="18" customHeight="1" spans="1:4">
      <c r="A644" s="241">
        <v>21106</v>
      </c>
      <c r="B644" s="242" t="s">
        <v>630</v>
      </c>
      <c r="C644" s="185">
        <v>0</v>
      </c>
      <c r="D644" s="240"/>
    </row>
    <row r="645" ht="18" customHeight="1" spans="1:4">
      <c r="A645" s="241">
        <v>2110602</v>
      </c>
      <c r="B645" s="242" t="s">
        <v>631</v>
      </c>
      <c r="C645" s="185">
        <v>0</v>
      </c>
      <c r="D645" s="243"/>
    </row>
    <row r="646" ht="18" customHeight="1" spans="1:4">
      <c r="A646" s="241">
        <v>2110603</v>
      </c>
      <c r="B646" s="242" t="s">
        <v>632</v>
      </c>
      <c r="C646" s="185">
        <v>0</v>
      </c>
      <c r="D646" s="243"/>
    </row>
    <row r="647" ht="18" customHeight="1" spans="1:4">
      <c r="A647" s="241">
        <v>2110604</v>
      </c>
      <c r="B647" s="242" t="s">
        <v>633</v>
      </c>
      <c r="C647" s="185">
        <v>0</v>
      </c>
      <c r="D647" s="243"/>
    </row>
    <row r="648" ht="18" customHeight="1" spans="1:4">
      <c r="A648" s="241">
        <v>2110605</v>
      </c>
      <c r="B648" s="242" t="s">
        <v>634</v>
      </c>
      <c r="C648" s="185">
        <v>0</v>
      </c>
      <c r="D648" s="243"/>
    </row>
    <row r="649" ht="18" customHeight="1" spans="1:4">
      <c r="A649" s="241">
        <v>2110699</v>
      </c>
      <c r="B649" s="242" t="s">
        <v>635</v>
      </c>
      <c r="C649" s="185">
        <v>0</v>
      </c>
      <c r="D649" s="243"/>
    </row>
    <row r="650" s="230" customFormat="1" ht="18" customHeight="1" spans="1:4">
      <c r="A650" s="241">
        <v>21107</v>
      </c>
      <c r="B650" s="242" t="s">
        <v>636</v>
      </c>
      <c r="C650" s="185">
        <v>0</v>
      </c>
      <c r="D650" s="240"/>
    </row>
    <row r="651" ht="18" customHeight="1" spans="1:4">
      <c r="A651" s="241">
        <v>2110704</v>
      </c>
      <c r="B651" s="242" t="s">
        <v>637</v>
      </c>
      <c r="C651" s="185">
        <v>0</v>
      </c>
      <c r="D651" s="243"/>
    </row>
    <row r="652" ht="18" customHeight="1" spans="1:4">
      <c r="A652" s="241">
        <v>2110799</v>
      </c>
      <c r="B652" s="242" t="s">
        <v>638</v>
      </c>
      <c r="C652" s="185">
        <v>0</v>
      </c>
      <c r="D652" s="243"/>
    </row>
    <row r="653" ht="18" customHeight="1" spans="1:4">
      <c r="A653" s="241">
        <v>21108</v>
      </c>
      <c r="B653" s="242" t="s">
        <v>639</v>
      </c>
      <c r="C653" s="185">
        <v>0</v>
      </c>
      <c r="D653" s="240"/>
    </row>
    <row r="654" ht="18" customHeight="1" spans="1:4">
      <c r="A654" s="241">
        <v>2110804</v>
      </c>
      <c r="B654" s="242" t="s">
        <v>640</v>
      </c>
      <c r="C654" s="185">
        <v>0</v>
      </c>
      <c r="D654" s="243"/>
    </row>
    <row r="655" ht="18" customHeight="1" spans="1:4">
      <c r="A655" s="241">
        <v>2110899</v>
      </c>
      <c r="B655" s="242" t="s">
        <v>641</v>
      </c>
      <c r="C655" s="185">
        <v>0</v>
      </c>
      <c r="D655" s="243"/>
    </row>
    <row r="656" ht="18" customHeight="1" spans="1:4">
      <c r="A656" s="241">
        <v>21109</v>
      </c>
      <c r="B656" s="242" t="s">
        <v>642</v>
      </c>
      <c r="C656" s="185">
        <v>0</v>
      </c>
      <c r="D656" s="240"/>
    </row>
    <row r="657" s="230" customFormat="1" ht="18" customHeight="1" spans="1:4">
      <c r="A657" s="241">
        <v>2110901</v>
      </c>
      <c r="B657" s="242" t="s">
        <v>643</v>
      </c>
      <c r="C657" s="185">
        <v>0</v>
      </c>
      <c r="D657" s="243"/>
    </row>
    <row r="658" ht="18" customHeight="1" spans="1:4">
      <c r="A658" s="241">
        <v>21110</v>
      </c>
      <c r="B658" s="242" t="s">
        <v>644</v>
      </c>
      <c r="C658" s="185">
        <v>0</v>
      </c>
      <c r="D658" s="240"/>
    </row>
    <row r="659" customFormat="1" ht="18" customHeight="1" spans="1:4">
      <c r="A659" s="241">
        <v>2111001</v>
      </c>
      <c r="B659" s="242" t="s">
        <v>645</v>
      </c>
      <c r="C659" s="185">
        <v>0</v>
      </c>
      <c r="D659" s="240"/>
    </row>
    <row r="660" ht="18" customHeight="1" spans="1:4">
      <c r="A660" s="241">
        <v>21111</v>
      </c>
      <c r="B660" s="242" t="s">
        <v>646</v>
      </c>
      <c r="C660" s="185">
        <v>0</v>
      </c>
      <c r="D660" s="240"/>
    </row>
    <row r="661" ht="18" customHeight="1" spans="1:4">
      <c r="A661" s="241">
        <v>2111101</v>
      </c>
      <c r="B661" s="242" t="s">
        <v>647</v>
      </c>
      <c r="C661" s="185">
        <v>0</v>
      </c>
      <c r="D661" s="240"/>
    </row>
    <row r="662" ht="18" customHeight="1" spans="1:4">
      <c r="A662" s="241">
        <v>2111102</v>
      </c>
      <c r="B662" s="242" t="s">
        <v>648</v>
      </c>
      <c r="C662" s="185">
        <v>0</v>
      </c>
      <c r="D662" s="240"/>
    </row>
    <row r="663" ht="18" customHeight="1" spans="1:4">
      <c r="A663" s="241">
        <v>2111103</v>
      </c>
      <c r="B663" s="242" t="s">
        <v>649</v>
      </c>
      <c r="C663" s="185">
        <v>0</v>
      </c>
      <c r="D663" s="243"/>
    </row>
    <row r="664" ht="18" customHeight="1" spans="1:4">
      <c r="A664" s="241">
        <v>2111104</v>
      </c>
      <c r="B664" s="242" t="s">
        <v>650</v>
      </c>
      <c r="C664" s="185">
        <v>0</v>
      </c>
      <c r="D664" s="243"/>
    </row>
    <row r="665" customFormat="1" ht="18" customHeight="1" spans="1:4">
      <c r="A665" s="241">
        <v>2111199</v>
      </c>
      <c r="B665" s="242" t="s">
        <v>651</v>
      </c>
      <c r="C665" s="185">
        <v>0</v>
      </c>
      <c r="D665" s="243"/>
    </row>
    <row r="666" ht="18" customHeight="1" spans="1:4">
      <c r="A666" s="241">
        <v>21112</v>
      </c>
      <c r="B666" s="242" t="s">
        <v>652</v>
      </c>
      <c r="C666" s="185">
        <v>0</v>
      </c>
      <c r="D666" s="240"/>
    </row>
    <row r="667" customFormat="1" ht="18" customHeight="1" spans="1:4">
      <c r="A667" s="241">
        <v>2111201</v>
      </c>
      <c r="B667" s="242" t="s">
        <v>653</v>
      </c>
      <c r="C667" s="185">
        <v>0</v>
      </c>
      <c r="D667" s="243"/>
    </row>
    <row r="668" ht="18" customHeight="1" spans="1:4">
      <c r="A668" s="241">
        <v>21113</v>
      </c>
      <c r="B668" s="242" t="s">
        <v>654</v>
      </c>
      <c r="C668" s="185">
        <v>5000</v>
      </c>
      <c r="D668" s="240"/>
    </row>
    <row r="669" customFormat="1" ht="18" customHeight="1" spans="1:4">
      <c r="A669" s="241">
        <v>2111301</v>
      </c>
      <c r="B669" s="242" t="s">
        <v>655</v>
      </c>
      <c r="C669" s="185">
        <v>5000</v>
      </c>
      <c r="D669" s="240"/>
    </row>
    <row r="670" ht="18" customHeight="1" spans="1:4">
      <c r="A670" s="241">
        <v>21114</v>
      </c>
      <c r="B670" s="242" t="s">
        <v>656</v>
      </c>
      <c r="C670" s="185">
        <v>0</v>
      </c>
      <c r="D670" s="240"/>
    </row>
    <row r="671" ht="18" customHeight="1" spans="1:4">
      <c r="A671" s="241">
        <v>2111401</v>
      </c>
      <c r="B671" s="242" t="s">
        <v>149</v>
      </c>
      <c r="C671" s="185">
        <v>0</v>
      </c>
      <c r="D671" s="243"/>
    </row>
    <row r="672" ht="18" customHeight="1" spans="1:4">
      <c r="A672" s="241">
        <v>2111402</v>
      </c>
      <c r="B672" s="242" t="s">
        <v>150</v>
      </c>
      <c r="C672" s="185">
        <v>0</v>
      </c>
      <c r="D672" s="243"/>
    </row>
    <row r="673" customFormat="1" ht="18" customHeight="1" spans="1:4">
      <c r="A673" s="241">
        <v>2111403</v>
      </c>
      <c r="B673" s="242" t="s">
        <v>151</v>
      </c>
      <c r="C673" s="185">
        <v>0</v>
      </c>
      <c r="D673" s="243"/>
    </row>
    <row r="674" customFormat="1" ht="18" customHeight="1" spans="1:4">
      <c r="A674" s="241">
        <v>2111406</v>
      </c>
      <c r="B674" s="242" t="s">
        <v>657</v>
      </c>
      <c r="C674" s="185">
        <v>0</v>
      </c>
      <c r="D674" s="243"/>
    </row>
    <row r="675" customFormat="1" ht="18" customHeight="1" spans="1:4">
      <c r="A675" s="241">
        <v>2111407</v>
      </c>
      <c r="B675" s="242" t="s">
        <v>658</v>
      </c>
      <c r="C675" s="185">
        <v>0</v>
      </c>
      <c r="D675" s="243"/>
    </row>
    <row r="676" customFormat="1" ht="18" customHeight="1" spans="1:4">
      <c r="A676" s="241">
        <v>2111408</v>
      </c>
      <c r="B676" s="242" t="s">
        <v>659</v>
      </c>
      <c r="C676" s="185">
        <v>0</v>
      </c>
      <c r="D676" s="243"/>
    </row>
    <row r="677" customFormat="1" ht="18" customHeight="1" spans="1:4">
      <c r="A677" s="241">
        <v>2111411</v>
      </c>
      <c r="B677" s="242" t="s">
        <v>190</v>
      </c>
      <c r="C677" s="185">
        <v>0</v>
      </c>
      <c r="D677" s="243"/>
    </row>
    <row r="678" customFormat="1" ht="18" customHeight="1" spans="1:4">
      <c r="A678" s="241">
        <v>2111413</v>
      </c>
      <c r="B678" s="242" t="s">
        <v>660</v>
      </c>
      <c r="C678" s="185">
        <v>0</v>
      </c>
      <c r="D678" s="243"/>
    </row>
    <row r="679" customFormat="1" ht="18" customHeight="1" spans="1:4">
      <c r="A679" s="241">
        <v>2111450</v>
      </c>
      <c r="B679" s="242" t="s">
        <v>158</v>
      </c>
      <c r="C679" s="185">
        <v>0</v>
      </c>
      <c r="D679" s="243"/>
    </row>
    <row r="680" customFormat="1" ht="18" customHeight="1" spans="1:4">
      <c r="A680" s="241">
        <v>2111499</v>
      </c>
      <c r="B680" s="242" t="s">
        <v>661</v>
      </c>
      <c r="C680" s="185">
        <v>0</v>
      </c>
      <c r="D680" s="243"/>
    </row>
    <row r="681" customFormat="1" ht="18" customHeight="1" spans="1:4">
      <c r="A681" s="241">
        <v>21199</v>
      </c>
      <c r="B681" s="242" t="s">
        <v>662</v>
      </c>
      <c r="C681" s="185">
        <v>1309</v>
      </c>
      <c r="D681" s="240"/>
    </row>
    <row r="682" ht="18" customHeight="1" spans="1:4">
      <c r="A682" s="241">
        <v>2119999</v>
      </c>
      <c r="B682" s="242" t="s">
        <v>663</v>
      </c>
      <c r="C682" s="185">
        <v>1309</v>
      </c>
      <c r="D682" s="240"/>
    </row>
    <row r="683" ht="18" customHeight="1" spans="1:4">
      <c r="A683" s="241">
        <v>212</v>
      </c>
      <c r="B683" s="242" t="s">
        <v>664</v>
      </c>
      <c r="C683" s="185">
        <v>77652</v>
      </c>
      <c r="D683" s="240"/>
    </row>
    <row r="684" ht="18" customHeight="1" spans="1:4">
      <c r="A684" s="241">
        <v>21201</v>
      </c>
      <c r="B684" s="242" t="s">
        <v>665</v>
      </c>
      <c r="C684" s="185">
        <v>16547</v>
      </c>
      <c r="D684" s="240"/>
    </row>
    <row r="685" ht="18" customHeight="1" spans="1:4">
      <c r="A685" s="241">
        <v>2120101</v>
      </c>
      <c r="B685" s="242" t="s">
        <v>149</v>
      </c>
      <c r="C685" s="185">
        <v>547</v>
      </c>
      <c r="D685" s="240"/>
    </row>
    <row r="686" ht="18" customHeight="1" spans="1:4">
      <c r="A686" s="241">
        <v>2120102</v>
      </c>
      <c r="B686" s="242" t="s">
        <v>150</v>
      </c>
      <c r="C686" s="185">
        <v>10</v>
      </c>
      <c r="D686" s="243"/>
    </row>
    <row r="687" ht="18" customHeight="1" spans="1:4">
      <c r="A687" s="241">
        <v>2120103</v>
      </c>
      <c r="B687" s="242" t="s">
        <v>151</v>
      </c>
      <c r="C687" s="185">
        <v>0</v>
      </c>
      <c r="D687" s="243"/>
    </row>
    <row r="688" ht="18" customHeight="1" spans="1:4">
      <c r="A688" s="241">
        <v>2120104</v>
      </c>
      <c r="B688" s="242" t="s">
        <v>666</v>
      </c>
      <c r="C688" s="185">
        <v>5011</v>
      </c>
      <c r="D688" s="240"/>
    </row>
    <row r="689" ht="18" customHeight="1" spans="1:4">
      <c r="A689" s="241">
        <v>2120105</v>
      </c>
      <c r="B689" s="242" t="s">
        <v>667</v>
      </c>
      <c r="C689" s="185">
        <v>0</v>
      </c>
      <c r="D689" s="240"/>
    </row>
    <row r="690" ht="18" customHeight="1" spans="1:4">
      <c r="A690" s="241">
        <v>2120106</v>
      </c>
      <c r="B690" s="242" t="s">
        <v>668</v>
      </c>
      <c r="C690" s="185">
        <v>567</v>
      </c>
      <c r="D690" s="240"/>
    </row>
    <row r="691" ht="18" customHeight="1" spans="1:4">
      <c r="A691" s="241">
        <v>2120107</v>
      </c>
      <c r="B691" s="242" t="s">
        <v>669</v>
      </c>
      <c r="C691" s="185">
        <v>0</v>
      </c>
      <c r="D691" s="243"/>
    </row>
    <row r="692" ht="18" customHeight="1" spans="1:4">
      <c r="A692" s="241">
        <v>2120109</v>
      </c>
      <c r="B692" s="242" t="s">
        <v>670</v>
      </c>
      <c r="C692" s="185">
        <v>95</v>
      </c>
      <c r="D692" s="240"/>
    </row>
    <row r="693" ht="18" customHeight="1" spans="1:4">
      <c r="A693" s="241">
        <v>2120110</v>
      </c>
      <c r="B693" s="242" t="s">
        <v>671</v>
      </c>
      <c r="C693" s="185">
        <v>0</v>
      </c>
      <c r="D693" s="240"/>
    </row>
    <row r="694" ht="18" customHeight="1" spans="1:4">
      <c r="A694" s="241">
        <v>2120199</v>
      </c>
      <c r="B694" s="242" t="s">
        <v>672</v>
      </c>
      <c r="C694" s="185">
        <v>10317</v>
      </c>
      <c r="D694" s="240"/>
    </row>
    <row r="695" ht="18" customHeight="1" spans="1:4">
      <c r="A695" s="241">
        <v>21202</v>
      </c>
      <c r="B695" s="242" t="s">
        <v>673</v>
      </c>
      <c r="C695" s="185">
        <v>104</v>
      </c>
      <c r="D695" s="240"/>
    </row>
    <row r="696" ht="18" customHeight="1" spans="1:4">
      <c r="A696" s="241">
        <v>2120201</v>
      </c>
      <c r="B696" s="242" t="s">
        <v>674</v>
      </c>
      <c r="C696" s="185">
        <v>104</v>
      </c>
      <c r="D696" s="243"/>
    </row>
    <row r="697" customFormat="1" ht="18" customHeight="1" spans="1:4">
      <c r="A697" s="241">
        <v>21203</v>
      </c>
      <c r="B697" s="242" t="s">
        <v>675</v>
      </c>
      <c r="C697" s="185">
        <v>22963</v>
      </c>
      <c r="D697" s="240"/>
    </row>
    <row r="698" ht="18" customHeight="1" spans="1:4">
      <c r="A698" s="241">
        <v>2120303</v>
      </c>
      <c r="B698" s="242" t="s">
        <v>676</v>
      </c>
      <c r="C698" s="185">
        <v>15795</v>
      </c>
      <c r="D698" s="243"/>
    </row>
    <row r="699" ht="18" customHeight="1" spans="1:4">
      <c r="A699" s="241">
        <v>2120399</v>
      </c>
      <c r="B699" s="242" t="s">
        <v>677</v>
      </c>
      <c r="C699" s="185">
        <v>7168</v>
      </c>
      <c r="D699" s="243"/>
    </row>
    <row r="700" ht="18" customHeight="1" spans="1:4">
      <c r="A700" s="241">
        <v>21205</v>
      </c>
      <c r="B700" s="242" t="s">
        <v>678</v>
      </c>
      <c r="C700" s="185">
        <v>17464</v>
      </c>
      <c r="D700" s="240"/>
    </row>
    <row r="701" ht="18" customHeight="1" spans="1:4">
      <c r="A701" s="241">
        <v>2120501</v>
      </c>
      <c r="B701" s="242" t="s">
        <v>679</v>
      </c>
      <c r="C701" s="185">
        <v>17464</v>
      </c>
      <c r="D701" s="243"/>
    </row>
    <row r="702" customFormat="1" ht="18" customHeight="1" spans="1:4">
      <c r="A702" s="241">
        <v>21206</v>
      </c>
      <c r="B702" s="242" t="s">
        <v>680</v>
      </c>
      <c r="C702" s="185">
        <v>0</v>
      </c>
      <c r="D702" s="240"/>
    </row>
    <row r="703" ht="18" customHeight="1" spans="1:4">
      <c r="A703" s="241">
        <v>2120601</v>
      </c>
      <c r="B703" s="242" t="s">
        <v>681</v>
      </c>
      <c r="C703" s="185">
        <v>0</v>
      </c>
      <c r="D703" s="240"/>
    </row>
    <row r="704" customFormat="1" ht="18" customHeight="1" spans="1:4">
      <c r="A704" s="241">
        <v>21299</v>
      </c>
      <c r="B704" s="242" t="s">
        <v>682</v>
      </c>
      <c r="C704" s="185">
        <v>20575</v>
      </c>
      <c r="D704" s="240"/>
    </row>
    <row r="705" customFormat="1" ht="18" customHeight="1" spans="1:4">
      <c r="A705" s="241">
        <v>2129999</v>
      </c>
      <c r="B705" s="242" t="s">
        <v>683</v>
      </c>
      <c r="C705" s="185">
        <v>20575</v>
      </c>
      <c r="D705" s="240"/>
    </row>
    <row r="706" ht="18" customHeight="1" spans="1:4">
      <c r="A706" s="241">
        <v>213</v>
      </c>
      <c r="B706" s="242" t="s">
        <v>684</v>
      </c>
      <c r="C706" s="185">
        <v>82197</v>
      </c>
      <c r="D706" s="240"/>
    </row>
    <row r="707" customFormat="1" ht="18" customHeight="1" spans="1:4">
      <c r="A707" s="241">
        <v>21301</v>
      </c>
      <c r="B707" s="242" t="s">
        <v>685</v>
      </c>
      <c r="C707" s="185">
        <v>31214</v>
      </c>
      <c r="D707" s="240"/>
    </row>
    <row r="708" ht="18" customHeight="1" spans="1:4">
      <c r="A708" s="241">
        <v>2130101</v>
      </c>
      <c r="B708" s="242" t="s">
        <v>149</v>
      </c>
      <c r="C708" s="185">
        <v>1936</v>
      </c>
      <c r="D708" s="240"/>
    </row>
    <row r="709" ht="18" customHeight="1" spans="1:4">
      <c r="A709" s="241">
        <v>2130102</v>
      </c>
      <c r="B709" s="242" t="s">
        <v>150</v>
      </c>
      <c r="C709" s="185">
        <v>0</v>
      </c>
      <c r="D709" s="243"/>
    </row>
    <row r="710" ht="18" customHeight="1" spans="1:4">
      <c r="A710" s="241">
        <v>2130103</v>
      </c>
      <c r="B710" s="242" t="s">
        <v>151</v>
      </c>
      <c r="C710" s="185">
        <v>0</v>
      </c>
      <c r="D710" s="243"/>
    </row>
    <row r="711" ht="18" customHeight="1" spans="1:4">
      <c r="A711" s="241">
        <v>2130104</v>
      </c>
      <c r="B711" s="242" t="s">
        <v>158</v>
      </c>
      <c r="C711" s="185">
        <v>5240</v>
      </c>
      <c r="D711" s="240"/>
    </row>
    <row r="712" ht="18" customHeight="1" spans="1:4">
      <c r="A712" s="241">
        <v>2130105</v>
      </c>
      <c r="B712" s="242" t="s">
        <v>686</v>
      </c>
      <c r="C712" s="185">
        <v>2</v>
      </c>
      <c r="D712" s="240"/>
    </row>
    <row r="713" ht="18" customHeight="1" spans="1:4">
      <c r="A713" s="241">
        <v>2130106</v>
      </c>
      <c r="B713" s="242" t="s">
        <v>687</v>
      </c>
      <c r="C713" s="185">
        <v>1732</v>
      </c>
      <c r="D713" s="240"/>
    </row>
    <row r="714" ht="18" customHeight="1" spans="1:4">
      <c r="A714" s="241">
        <v>2130108</v>
      </c>
      <c r="B714" s="242" t="s">
        <v>688</v>
      </c>
      <c r="C714" s="185">
        <v>212</v>
      </c>
      <c r="D714" s="240"/>
    </row>
    <row r="715" ht="18" customHeight="1" spans="1:4">
      <c r="A715" s="241">
        <v>2130109</v>
      </c>
      <c r="B715" s="242" t="s">
        <v>689</v>
      </c>
      <c r="C715" s="185">
        <v>611</v>
      </c>
      <c r="D715" s="240"/>
    </row>
    <row r="716" ht="18" customHeight="1" spans="1:4">
      <c r="A716" s="241">
        <v>2130110</v>
      </c>
      <c r="B716" s="242" t="s">
        <v>690</v>
      </c>
      <c r="C716" s="185">
        <v>300</v>
      </c>
      <c r="D716" s="240"/>
    </row>
    <row r="717" ht="18" customHeight="1" spans="1:4">
      <c r="A717" s="241">
        <v>2130111</v>
      </c>
      <c r="B717" s="242" t="s">
        <v>691</v>
      </c>
      <c r="C717" s="185">
        <v>0</v>
      </c>
      <c r="D717" s="240"/>
    </row>
    <row r="718" ht="18" customHeight="1" spans="1:4">
      <c r="A718" s="241">
        <v>2130112</v>
      </c>
      <c r="B718" s="242" t="s">
        <v>692</v>
      </c>
      <c r="C718" s="185">
        <v>0</v>
      </c>
      <c r="D718" s="240"/>
    </row>
    <row r="719" ht="18" customHeight="1" spans="1:4">
      <c r="A719" s="241">
        <v>2130114</v>
      </c>
      <c r="B719" s="242" t="s">
        <v>693</v>
      </c>
      <c r="C719" s="185">
        <v>0</v>
      </c>
      <c r="D719" s="240"/>
    </row>
    <row r="720" ht="18" customHeight="1" spans="1:4">
      <c r="A720" s="241">
        <v>2130119</v>
      </c>
      <c r="B720" s="242" t="s">
        <v>694</v>
      </c>
      <c r="C720" s="185">
        <v>0</v>
      </c>
      <c r="D720" s="243"/>
    </row>
    <row r="721" ht="18" customHeight="1" spans="1:4">
      <c r="A721" s="241">
        <v>2130120</v>
      </c>
      <c r="B721" s="242" t="s">
        <v>695</v>
      </c>
      <c r="C721" s="185">
        <v>0</v>
      </c>
      <c r="D721" s="243"/>
    </row>
    <row r="722" ht="18" customHeight="1" spans="1:4">
      <c r="A722" s="241">
        <v>2130121</v>
      </c>
      <c r="B722" s="242" t="s">
        <v>696</v>
      </c>
      <c r="C722" s="185">
        <v>0</v>
      </c>
      <c r="D722" s="243"/>
    </row>
    <row r="723" ht="18" customHeight="1" spans="1:4">
      <c r="A723" s="241">
        <v>2130122</v>
      </c>
      <c r="B723" s="242" t="s">
        <v>697</v>
      </c>
      <c r="C723" s="185">
        <v>5505</v>
      </c>
      <c r="D723" s="240"/>
    </row>
    <row r="724" ht="18" customHeight="1" spans="1:4">
      <c r="A724" s="241">
        <v>2130124</v>
      </c>
      <c r="B724" s="242" t="s">
        <v>698</v>
      </c>
      <c r="C724" s="185">
        <v>254</v>
      </c>
      <c r="D724" s="240"/>
    </row>
    <row r="725" ht="18" customHeight="1" spans="1:4">
      <c r="A725" s="241">
        <v>2130125</v>
      </c>
      <c r="B725" s="242" t="s">
        <v>699</v>
      </c>
      <c r="C725" s="185">
        <v>38</v>
      </c>
      <c r="D725" s="243"/>
    </row>
    <row r="726" customFormat="1" ht="18" customHeight="1" spans="1:4">
      <c r="A726" s="241">
        <v>2130126</v>
      </c>
      <c r="B726" s="242" t="s">
        <v>700</v>
      </c>
      <c r="C726" s="185">
        <v>887</v>
      </c>
      <c r="D726" s="240"/>
    </row>
    <row r="727" customFormat="1" ht="18" customHeight="1" spans="1:4">
      <c r="A727" s="241">
        <v>2130135</v>
      </c>
      <c r="B727" s="242" t="s">
        <v>701</v>
      </c>
      <c r="C727" s="185">
        <v>2035</v>
      </c>
      <c r="D727" s="240"/>
    </row>
    <row r="728" customFormat="1" ht="18" customHeight="1" spans="1:4">
      <c r="A728" s="241">
        <v>2130142</v>
      </c>
      <c r="B728" s="242" t="s">
        <v>702</v>
      </c>
      <c r="C728" s="185">
        <v>2840</v>
      </c>
      <c r="D728" s="243"/>
    </row>
    <row r="729" ht="18" customHeight="1" spans="1:4">
      <c r="A729" s="241">
        <v>2130148</v>
      </c>
      <c r="B729" s="242" t="s">
        <v>703</v>
      </c>
      <c r="C729" s="185">
        <v>0</v>
      </c>
      <c r="D729" s="243"/>
    </row>
    <row r="730" ht="18" customHeight="1" spans="1:4">
      <c r="A730" s="241">
        <v>2130152</v>
      </c>
      <c r="B730" s="242" t="s">
        <v>704</v>
      </c>
      <c r="C730" s="185">
        <v>0</v>
      </c>
      <c r="D730" s="243"/>
    </row>
    <row r="731" ht="18" customHeight="1" spans="1:4">
      <c r="A731" s="241">
        <v>2130153</v>
      </c>
      <c r="B731" s="242" t="s">
        <v>705</v>
      </c>
      <c r="C731" s="185">
        <v>4864</v>
      </c>
      <c r="D731" s="243"/>
    </row>
    <row r="732" ht="18" customHeight="1" spans="1:4">
      <c r="A732" s="241">
        <v>2130199</v>
      </c>
      <c r="B732" s="242" t="s">
        <v>706</v>
      </c>
      <c r="C732" s="185">
        <v>4758</v>
      </c>
      <c r="D732" s="240"/>
    </row>
    <row r="733" ht="18" customHeight="1" spans="1:4">
      <c r="A733" s="241">
        <v>21302</v>
      </c>
      <c r="B733" s="242" t="s">
        <v>707</v>
      </c>
      <c r="C733" s="185">
        <v>1702</v>
      </c>
      <c r="D733" s="240"/>
    </row>
    <row r="734" ht="18" customHeight="1" spans="1:4">
      <c r="A734" s="241">
        <v>2130201</v>
      </c>
      <c r="B734" s="242" t="s">
        <v>149</v>
      </c>
      <c r="C734" s="185">
        <v>0</v>
      </c>
      <c r="D734" s="240"/>
    </row>
    <row r="735" ht="18" customHeight="1" spans="1:4">
      <c r="A735" s="241">
        <v>2130202</v>
      </c>
      <c r="B735" s="242" t="s">
        <v>150</v>
      </c>
      <c r="C735" s="185">
        <v>0</v>
      </c>
      <c r="D735" s="243"/>
    </row>
    <row r="736" ht="18" customHeight="1" spans="1:4">
      <c r="A736" s="241">
        <v>2130203</v>
      </c>
      <c r="B736" s="242" t="s">
        <v>151</v>
      </c>
      <c r="C736" s="185">
        <v>0</v>
      </c>
      <c r="D736" s="240"/>
    </row>
    <row r="737" ht="18" customHeight="1" spans="1:4">
      <c r="A737" s="241">
        <v>2130204</v>
      </c>
      <c r="B737" s="242" t="s">
        <v>708</v>
      </c>
      <c r="C737" s="185">
        <v>0</v>
      </c>
      <c r="D737" s="240"/>
    </row>
    <row r="738" ht="18" customHeight="1" spans="1:4">
      <c r="A738" s="241">
        <v>2130205</v>
      </c>
      <c r="B738" s="242" t="s">
        <v>709</v>
      </c>
      <c r="C738" s="185">
        <v>20</v>
      </c>
      <c r="D738" s="240"/>
    </row>
    <row r="739" ht="18" customHeight="1" spans="1:4">
      <c r="A739" s="241">
        <v>2130206</v>
      </c>
      <c r="B739" s="242" t="s">
        <v>710</v>
      </c>
      <c r="C739" s="185">
        <v>0</v>
      </c>
      <c r="D739" s="240"/>
    </row>
    <row r="740" ht="18" customHeight="1" spans="1:4">
      <c r="A740" s="241">
        <v>2130207</v>
      </c>
      <c r="B740" s="242" t="s">
        <v>711</v>
      </c>
      <c r="C740" s="185">
        <v>81</v>
      </c>
      <c r="D740" s="240"/>
    </row>
    <row r="741" ht="18" customHeight="1" spans="1:4">
      <c r="A741" s="241">
        <v>2130209</v>
      </c>
      <c r="B741" s="242" t="s">
        <v>712</v>
      </c>
      <c r="C741" s="185">
        <v>370</v>
      </c>
      <c r="D741" s="240"/>
    </row>
    <row r="742" ht="18" customHeight="1" spans="1:4">
      <c r="A742" s="241">
        <v>2130211</v>
      </c>
      <c r="B742" s="242" t="s">
        <v>713</v>
      </c>
      <c r="C742" s="185">
        <v>40</v>
      </c>
      <c r="D742" s="240"/>
    </row>
    <row r="743" ht="18" customHeight="1" spans="1:4">
      <c r="A743" s="241">
        <v>2130212</v>
      </c>
      <c r="B743" s="242" t="s">
        <v>714</v>
      </c>
      <c r="C743" s="185">
        <v>273</v>
      </c>
      <c r="D743" s="240"/>
    </row>
    <row r="744" ht="18" customHeight="1" spans="1:4">
      <c r="A744" s="241">
        <v>2130213</v>
      </c>
      <c r="B744" s="242" t="s">
        <v>715</v>
      </c>
      <c r="C744" s="185">
        <v>0</v>
      </c>
      <c r="D744" s="243"/>
    </row>
    <row r="745" ht="18" customHeight="1" spans="1:4">
      <c r="A745" s="241">
        <v>2130217</v>
      </c>
      <c r="B745" s="242" t="s">
        <v>716</v>
      </c>
      <c r="C745" s="185">
        <v>0</v>
      </c>
      <c r="D745" s="243"/>
    </row>
    <row r="746" ht="18" customHeight="1" spans="1:4">
      <c r="A746" s="241">
        <v>2130220</v>
      </c>
      <c r="B746" s="242" t="s">
        <v>717</v>
      </c>
      <c r="C746" s="185">
        <v>0</v>
      </c>
      <c r="D746" s="243"/>
    </row>
    <row r="747" ht="18" customHeight="1" spans="1:4">
      <c r="A747" s="241">
        <v>2130221</v>
      </c>
      <c r="B747" s="242" t="s">
        <v>718</v>
      </c>
      <c r="C747" s="185">
        <v>0</v>
      </c>
      <c r="D747" s="243"/>
    </row>
    <row r="748" ht="18" customHeight="1" spans="1:4">
      <c r="A748" s="241">
        <v>2130223</v>
      </c>
      <c r="B748" s="242" t="s">
        <v>719</v>
      </c>
      <c r="C748" s="185">
        <v>0</v>
      </c>
      <c r="D748" s="243"/>
    </row>
    <row r="749" ht="18" customHeight="1" spans="1:4">
      <c r="A749" s="241">
        <v>2130226</v>
      </c>
      <c r="B749" s="242" t="s">
        <v>720</v>
      </c>
      <c r="C749" s="185">
        <v>0</v>
      </c>
      <c r="D749" s="243"/>
    </row>
    <row r="750" ht="18" customHeight="1" spans="1:4">
      <c r="A750" s="241">
        <v>2130227</v>
      </c>
      <c r="B750" s="242" t="s">
        <v>721</v>
      </c>
      <c r="C750" s="185">
        <v>0</v>
      </c>
      <c r="D750" s="243"/>
    </row>
    <row r="751" customFormat="1" ht="18" customHeight="1" spans="1:4">
      <c r="A751" s="241">
        <v>2130234</v>
      </c>
      <c r="B751" s="242" t="s">
        <v>722</v>
      </c>
      <c r="C751" s="185">
        <v>59</v>
      </c>
      <c r="D751" s="240"/>
    </row>
    <row r="752" ht="18" customHeight="1" spans="1:4">
      <c r="A752" s="241">
        <v>2130236</v>
      </c>
      <c r="B752" s="242" t="s">
        <v>723</v>
      </c>
      <c r="C752" s="185">
        <v>0</v>
      </c>
      <c r="D752" s="243"/>
    </row>
    <row r="753" customFormat="1" ht="18" customHeight="1" spans="1:4">
      <c r="A753" s="241">
        <v>2130237</v>
      </c>
      <c r="B753" s="242" t="s">
        <v>692</v>
      </c>
      <c r="C753" s="185">
        <v>0</v>
      </c>
      <c r="D753" s="240"/>
    </row>
    <row r="754" ht="18" customHeight="1" spans="1:4">
      <c r="A754" s="241">
        <v>2130299</v>
      </c>
      <c r="B754" s="242" t="s">
        <v>724</v>
      </c>
      <c r="C754" s="185">
        <v>859</v>
      </c>
      <c r="D754" s="240"/>
    </row>
    <row r="755" ht="18" customHeight="1" spans="1:4">
      <c r="A755" s="241">
        <v>21303</v>
      </c>
      <c r="B755" s="242" t="s">
        <v>725</v>
      </c>
      <c r="C755" s="185">
        <v>12469</v>
      </c>
      <c r="D755" s="240"/>
    </row>
    <row r="756" customFormat="1" ht="18" customHeight="1" spans="1:4">
      <c r="A756" s="241">
        <v>2130301</v>
      </c>
      <c r="B756" s="242" t="s">
        <v>149</v>
      </c>
      <c r="C756" s="185">
        <v>2086</v>
      </c>
      <c r="D756" s="240"/>
    </row>
    <row r="757" ht="18" customHeight="1" spans="1:4">
      <c r="A757" s="241">
        <v>2130302</v>
      </c>
      <c r="B757" s="242" t="s">
        <v>150</v>
      </c>
      <c r="C757" s="185">
        <v>6</v>
      </c>
      <c r="D757" s="240"/>
    </row>
    <row r="758" customFormat="1" ht="18" customHeight="1" spans="1:4">
      <c r="A758" s="241">
        <v>2130303</v>
      </c>
      <c r="B758" s="242" t="s">
        <v>151</v>
      </c>
      <c r="C758" s="185">
        <v>0</v>
      </c>
      <c r="D758" s="243"/>
    </row>
    <row r="759" ht="18" customHeight="1" spans="1:4">
      <c r="A759" s="241">
        <v>2130304</v>
      </c>
      <c r="B759" s="242" t="s">
        <v>726</v>
      </c>
      <c r="C759" s="185">
        <v>154</v>
      </c>
      <c r="D759" s="240"/>
    </row>
    <row r="760" ht="18" customHeight="1" spans="1:4">
      <c r="A760" s="241">
        <v>2130305</v>
      </c>
      <c r="B760" s="242" t="s">
        <v>727</v>
      </c>
      <c r="C760" s="185">
        <v>3812</v>
      </c>
      <c r="D760" s="240"/>
    </row>
    <row r="761" ht="18" customHeight="1" spans="1:4">
      <c r="A761" s="241">
        <v>2130306</v>
      </c>
      <c r="B761" s="242" t="s">
        <v>728</v>
      </c>
      <c r="C761" s="185">
        <v>2366</v>
      </c>
      <c r="D761" s="240"/>
    </row>
    <row r="762" ht="18" customHeight="1" spans="1:4">
      <c r="A762" s="241">
        <v>2130307</v>
      </c>
      <c r="B762" s="242" t="s">
        <v>729</v>
      </c>
      <c r="C762" s="185">
        <v>0</v>
      </c>
      <c r="D762" s="240"/>
    </row>
    <row r="763" ht="18" customHeight="1" spans="1:4">
      <c r="A763" s="241">
        <v>2130308</v>
      </c>
      <c r="B763" s="242" t="s">
        <v>730</v>
      </c>
      <c r="C763" s="185">
        <v>0</v>
      </c>
      <c r="D763" s="240"/>
    </row>
    <row r="764" ht="18" customHeight="1" spans="1:4">
      <c r="A764" s="241">
        <v>2130309</v>
      </c>
      <c r="B764" s="242" t="s">
        <v>731</v>
      </c>
      <c r="C764" s="185">
        <v>117</v>
      </c>
      <c r="D764" s="240"/>
    </row>
    <row r="765" ht="18" customHeight="1" spans="1:4">
      <c r="A765" s="241">
        <v>2130310</v>
      </c>
      <c r="B765" s="242" t="s">
        <v>732</v>
      </c>
      <c r="C765" s="185">
        <v>40</v>
      </c>
      <c r="D765" s="240"/>
    </row>
    <row r="766" ht="18" customHeight="1" spans="1:4">
      <c r="A766" s="241">
        <v>2130311</v>
      </c>
      <c r="B766" s="242" t="s">
        <v>733</v>
      </c>
      <c r="C766" s="185">
        <v>22</v>
      </c>
      <c r="D766" s="240"/>
    </row>
    <row r="767" ht="18" customHeight="1" spans="1:4">
      <c r="A767" s="241">
        <v>2130312</v>
      </c>
      <c r="B767" s="242" t="s">
        <v>734</v>
      </c>
      <c r="C767" s="185">
        <v>0</v>
      </c>
      <c r="D767" s="240"/>
    </row>
    <row r="768" ht="18" customHeight="1" spans="1:4">
      <c r="A768" s="241">
        <v>2130313</v>
      </c>
      <c r="B768" s="242" t="s">
        <v>735</v>
      </c>
      <c r="C768" s="185">
        <v>0</v>
      </c>
      <c r="D768" s="240"/>
    </row>
    <row r="769" ht="18" customHeight="1" spans="1:4">
      <c r="A769" s="241">
        <v>2130314</v>
      </c>
      <c r="B769" s="242" t="s">
        <v>736</v>
      </c>
      <c r="C769" s="185">
        <v>1198</v>
      </c>
      <c r="D769" s="240"/>
    </row>
    <row r="770" ht="18" customHeight="1" spans="1:4">
      <c r="A770" s="241">
        <v>2130315</v>
      </c>
      <c r="B770" s="242" t="s">
        <v>737</v>
      </c>
      <c r="C770" s="185">
        <v>172</v>
      </c>
      <c r="D770" s="240"/>
    </row>
    <row r="771" ht="18" customHeight="1" spans="1:4">
      <c r="A771" s="241">
        <v>2130316</v>
      </c>
      <c r="B771" s="242" t="s">
        <v>738</v>
      </c>
      <c r="C771" s="185">
        <v>330</v>
      </c>
      <c r="D771" s="240"/>
    </row>
    <row r="772" ht="18" customHeight="1" spans="1:4">
      <c r="A772" s="241">
        <v>2130317</v>
      </c>
      <c r="B772" s="242" t="s">
        <v>739</v>
      </c>
      <c r="C772" s="185">
        <v>0</v>
      </c>
      <c r="D772" s="243"/>
    </row>
    <row r="773" ht="18" customHeight="1" spans="1:4">
      <c r="A773" s="241">
        <v>2130318</v>
      </c>
      <c r="B773" s="242" t="s">
        <v>740</v>
      </c>
      <c r="C773" s="185">
        <v>0</v>
      </c>
      <c r="D773" s="243"/>
    </row>
    <row r="774" ht="18" customHeight="1" spans="1:4">
      <c r="A774" s="241">
        <v>2130319</v>
      </c>
      <c r="B774" s="242" t="s">
        <v>741</v>
      </c>
      <c r="C774" s="185">
        <v>0</v>
      </c>
      <c r="D774" s="243"/>
    </row>
    <row r="775" ht="18" customHeight="1" spans="1:4">
      <c r="A775" s="241">
        <v>2130321</v>
      </c>
      <c r="B775" s="242" t="s">
        <v>742</v>
      </c>
      <c r="C775" s="185">
        <v>9</v>
      </c>
      <c r="D775" s="243"/>
    </row>
    <row r="776" ht="18" customHeight="1" spans="1:4">
      <c r="A776" s="241">
        <v>2130322</v>
      </c>
      <c r="B776" s="242" t="s">
        <v>743</v>
      </c>
      <c r="C776" s="185">
        <v>7</v>
      </c>
      <c r="D776" s="243"/>
    </row>
    <row r="777" ht="18" customHeight="1" spans="1:4">
      <c r="A777" s="241">
        <v>2130333</v>
      </c>
      <c r="B777" s="242" t="s">
        <v>719</v>
      </c>
      <c r="C777" s="185">
        <v>0</v>
      </c>
      <c r="D777" s="240"/>
    </row>
    <row r="778" ht="18" customHeight="1" spans="1:4">
      <c r="A778" s="241">
        <v>2130334</v>
      </c>
      <c r="B778" s="242" t="s">
        <v>744</v>
      </c>
      <c r="C778" s="185">
        <v>0</v>
      </c>
      <c r="D778" s="243"/>
    </row>
    <row r="779" ht="18" customHeight="1" spans="1:4">
      <c r="A779" s="246">
        <v>2130335</v>
      </c>
      <c r="B779" s="247" t="s">
        <v>745</v>
      </c>
      <c r="C779" s="185">
        <v>89</v>
      </c>
      <c r="D779" s="243"/>
    </row>
    <row r="780" ht="18" customHeight="1" spans="1:4">
      <c r="A780" s="241">
        <v>2130336</v>
      </c>
      <c r="B780" s="242" t="s">
        <v>746</v>
      </c>
      <c r="C780" s="185">
        <v>0</v>
      </c>
      <c r="D780" s="243"/>
    </row>
    <row r="781" ht="18" customHeight="1" spans="1:4">
      <c r="A781" s="241">
        <v>2130337</v>
      </c>
      <c r="B781" s="242" t="s">
        <v>747</v>
      </c>
      <c r="C781" s="185">
        <v>0</v>
      </c>
      <c r="D781" s="240"/>
    </row>
    <row r="782" customFormat="1" ht="18" customHeight="1" spans="1:4">
      <c r="A782" s="241">
        <v>2130399</v>
      </c>
      <c r="B782" s="242" t="s">
        <v>748</v>
      </c>
      <c r="C782" s="185">
        <v>2062</v>
      </c>
      <c r="D782" s="240"/>
    </row>
    <row r="783" customFormat="1" ht="18" customHeight="1" spans="1:4">
      <c r="A783" s="246">
        <v>21305</v>
      </c>
      <c r="B783" s="242" t="s">
        <v>749</v>
      </c>
      <c r="C783" s="185">
        <v>2261</v>
      </c>
      <c r="D783" s="240"/>
    </row>
    <row r="784" ht="18" customHeight="1" spans="1:4">
      <c r="A784" s="241">
        <v>2130501</v>
      </c>
      <c r="B784" s="242" t="s">
        <v>149</v>
      </c>
      <c r="C784" s="185">
        <v>208</v>
      </c>
      <c r="D784" s="240"/>
    </row>
    <row r="785" ht="18" customHeight="1" spans="1:4">
      <c r="A785" s="241">
        <v>2130502</v>
      </c>
      <c r="B785" s="242" t="s">
        <v>150</v>
      </c>
      <c r="C785" s="185">
        <v>0</v>
      </c>
      <c r="D785" s="240"/>
    </row>
    <row r="786" ht="18" customHeight="1" spans="1:4">
      <c r="A786" s="241">
        <v>2130503</v>
      </c>
      <c r="B786" s="242" t="s">
        <v>151</v>
      </c>
      <c r="C786" s="185">
        <v>0</v>
      </c>
      <c r="D786" s="243"/>
    </row>
    <row r="787" ht="18" customHeight="1" spans="1:4">
      <c r="A787" s="241">
        <v>2130504</v>
      </c>
      <c r="B787" s="242" t="s">
        <v>750</v>
      </c>
      <c r="C787" s="185">
        <v>0</v>
      </c>
      <c r="D787" s="243"/>
    </row>
    <row r="788" ht="18" customHeight="1" spans="1:4">
      <c r="A788" s="241">
        <v>2130505</v>
      </c>
      <c r="B788" s="242" t="s">
        <v>751</v>
      </c>
      <c r="C788" s="185">
        <v>0</v>
      </c>
      <c r="D788" s="243"/>
    </row>
    <row r="789" customFormat="1" ht="18" customHeight="1" spans="1:4">
      <c r="A789" s="241">
        <v>2130506</v>
      </c>
      <c r="B789" s="242" t="s">
        <v>752</v>
      </c>
      <c r="C789" s="185">
        <v>0</v>
      </c>
      <c r="D789" s="243"/>
    </row>
    <row r="790" ht="18" customHeight="1" spans="1:4">
      <c r="A790" s="241">
        <v>2130507</v>
      </c>
      <c r="B790" s="242" t="s">
        <v>753</v>
      </c>
      <c r="C790" s="185">
        <v>0</v>
      </c>
      <c r="D790" s="243"/>
    </row>
    <row r="791" ht="18" customHeight="1" spans="1:4">
      <c r="A791" s="241">
        <v>2130508</v>
      </c>
      <c r="B791" s="242" t="s">
        <v>754</v>
      </c>
      <c r="C791" s="185">
        <v>0</v>
      </c>
      <c r="D791" s="243"/>
    </row>
    <row r="792" ht="18" customHeight="1" spans="1:4">
      <c r="A792" s="241">
        <v>2130550</v>
      </c>
      <c r="B792" s="242" t="s">
        <v>158</v>
      </c>
      <c r="C792" s="185">
        <v>0</v>
      </c>
      <c r="D792" s="243"/>
    </row>
    <row r="793" ht="18" customHeight="1" spans="1:4">
      <c r="A793" s="246">
        <v>2130599</v>
      </c>
      <c r="B793" s="244" t="s">
        <v>755</v>
      </c>
      <c r="C793" s="185">
        <v>2053</v>
      </c>
      <c r="D793" s="243"/>
    </row>
    <row r="794" ht="18" customHeight="1" spans="1:4">
      <c r="A794" s="241">
        <v>21307</v>
      </c>
      <c r="B794" s="242" t="s">
        <v>756</v>
      </c>
      <c r="C794" s="185">
        <v>13903</v>
      </c>
      <c r="D794" s="240"/>
    </row>
    <row r="795" ht="18" customHeight="1" spans="1:4">
      <c r="A795" s="241">
        <v>2130701</v>
      </c>
      <c r="B795" s="242" t="s">
        <v>757</v>
      </c>
      <c r="C795" s="185">
        <v>4842</v>
      </c>
      <c r="D795" s="243"/>
    </row>
    <row r="796" ht="18" customHeight="1" spans="1:4">
      <c r="A796" s="241">
        <v>2130704</v>
      </c>
      <c r="B796" s="242" t="s">
        <v>758</v>
      </c>
      <c r="C796" s="185">
        <v>0</v>
      </c>
      <c r="D796" s="243"/>
    </row>
    <row r="797" ht="18" customHeight="1" spans="1:4">
      <c r="A797" s="241">
        <v>2130705</v>
      </c>
      <c r="B797" s="242" t="s">
        <v>759</v>
      </c>
      <c r="C797" s="185">
        <v>8529</v>
      </c>
      <c r="D797" s="243"/>
    </row>
    <row r="798" ht="18" customHeight="1" spans="1:4">
      <c r="A798" s="241">
        <v>2130706</v>
      </c>
      <c r="B798" s="242" t="s">
        <v>760</v>
      </c>
      <c r="C798" s="185">
        <v>528</v>
      </c>
      <c r="D798" s="243"/>
    </row>
    <row r="799" ht="18" customHeight="1" spans="1:4">
      <c r="A799" s="241">
        <v>2130707</v>
      </c>
      <c r="B799" s="242" t="s">
        <v>761</v>
      </c>
      <c r="C799" s="185">
        <v>0</v>
      </c>
      <c r="D799" s="243"/>
    </row>
    <row r="800" ht="18" customHeight="1" spans="1:4">
      <c r="A800" s="241">
        <v>2130799</v>
      </c>
      <c r="B800" s="242" t="s">
        <v>762</v>
      </c>
      <c r="C800" s="185">
        <v>4</v>
      </c>
      <c r="D800" s="243"/>
    </row>
    <row r="801" ht="18" customHeight="1" spans="1:4">
      <c r="A801" s="241">
        <v>21308</v>
      </c>
      <c r="B801" s="242" t="s">
        <v>763</v>
      </c>
      <c r="C801" s="185">
        <v>2954</v>
      </c>
      <c r="D801" s="243"/>
    </row>
    <row r="802" customFormat="1" ht="18" customHeight="1" spans="1:4">
      <c r="A802" s="241">
        <v>2130801</v>
      </c>
      <c r="B802" s="242" t="s">
        <v>764</v>
      </c>
      <c r="C802" s="185">
        <v>0</v>
      </c>
      <c r="D802" s="243"/>
    </row>
    <row r="803" ht="18" customHeight="1" spans="1:4">
      <c r="A803" s="241">
        <v>2130803</v>
      </c>
      <c r="B803" s="242" t="s">
        <v>765</v>
      </c>
      <c r="C803" s="185">
        <v>2149</v>
      </c>
      <c r="D803" s="243"/>
    </row>
    <row r="804" customFormat="1" ht="18" customHeight="1" spans="1:4">
      <c r="A804" s="241">
        <v>2130804</v>
      </c>
      <c r="B804" s="242" t="s">
        <v>766</v>
      </c>
      <c r="C804" s="185">
        <v>670</v>
      </c>
      <c r="D804" s="243"/>
    </row>
    <row r="805" customFormat="1" ht="18" customHeight="1" spans="1:4">
      <c r="A805" s="241">
        <v>2130805</v>
      </c>
      <c r="B805" s="242" t="s">
        <v>767</v>
      </c>
      <c r="C805" s="185">
        <v>0</v>
      </c>
      <c r="D805" s="243"/>
    </row>
    <row r="806" customFormat="1" ht="18" customHeight="1" spans="1:4">
      <c r="A806" s="241">
        <v>2130899</v>
      </c>
      <c r="B806" s="242" t="s">
        <v>768</v>
      </c>
      <c r="C806" s="185">
        <v>135</v>
      </c>
      <c r="D806" s="243"/>
    </row>
    <row r="807" customFormat="1" ht="18" customHeight="1" spans="1:4">
      <c r="A807" s="241">
        <v>21309</v>
      </c>
      <c r="B807" s="242" t="s">
        <v>769</v>
      </c>
      <c r="C807" s="185">
        <v>1065</v>
      </c>
      <c r="D807" s="243"/>
    </row>
    <row r="808" ht="18" customHeight="1" spans="1:4">
      <c r="A808" s="241">
        <v>2130901</v>
      </c>
      <c r="B808" s="242" t="s">
        <v>770</v>
      </c>
      <c r="C808" s="185">
        <v>0</v>
      </c>
      <c r="D808" s="243"/>
    </row>
    <row r="809" customFormat="1" ht="18" customHeight="1" spans="1:4">
      <c r="A809" s="241">
        <v>2130999</v>
      </c>
      <c r="B809" s="242" t="s">
        <v>771</v>
      </c>
      <c r="C809" s="185">
        <v>1065</v>
      </c>
      <c r="D809" s="243"/>
    </row>
    <row r="810" ht="18" customHeight="1" spans="1:4">
      <c r="A810" s="241">
        <v>21399</v>
      </c>
      <c r="B810" s="242" t="s">
        <v>772</v>
      </c>
      <c r="C810" s="185">
        <v>16629</v>
      </c>
      <c r="D810" s="240"/>
    </row>
    <row r="811" customFormat="1" ht="18" customHeight="1" spans="1:4">
      <c r="A811" s="241">
        <v>2139901</v>
      </c>
      <c r="B811" s="242" t="s">
        <v>773</v>
      </c>
      <c r="C811" s="185">
        <v>0</v>
      </c>
      <c r="D811" s="243"/>
    </row>
    <row r="812" ht="18" customHeight="1" spans="1:4">
      <c r="A812" s="241">
        <v>2139999</v>
      </c>
      <c r="B812" s="242" t="s">
        <v>774</v>
      </c>
      <c r="C812" s="185">
        <v>16629</v>
      </c>
      <c r="D812" s="240"/>
    </row>
    <row r="813" ht="18" customHeight="1" spans="1:4">
      <c r="A813" s="241">
        <v>214</v>
      </c>
      <c r="B813" s="242" t="s">
        <v>775</v>
      </c>
      <c r="C813" s="185">
        <v>19058</v>
      </c>
      <c r="D813" s="240"/>
    </row>
    <row r="814" customFormat="1" ht="18" customHeight="1" spans="1:4">
      <c r="A814" s="241">
        <v>21401</v>
      </c>
      <c r="B814" s="242" t="s">
        <v>776</v>
      </c>
      <c r="C814" s="185">
        <v>11827</v>
      </c>
      <c r="D814" s="240"/>
    </row>
    <row r="815" customFormat="1" ht="18" customHeight="1" spans="1:4">
      <c r="A815" s="241">
        <v>2140101</v>
      </c>
      <c r="B815" s="242" t="s">
        <v>149</v>
      </c>
      <c r="C815" s="185">
        <v>860</v>
      </c>
      <c r="D815" s="240"/>
    </row>
    <row r="816" customFormat="1" ht="18" customHeight="1" spans="1:4">
      <c r="A816" s="241">
        <v>2140102</v>
      </c>
      <c r="B816" s="242" t="s">
        <v>150</v>
      </c>
      <c r="C816" s="185">
        <v>0</v>
      </c>
      <c r="D816" s="240"/>
    </row>
    <row r="817" ht="18" customHeight="1" spans="1:4">
      <c r="A817" s="241">
        <v>2140103</v>
      </c>
      <c r="B817" s="242" t="s">
        <v>151</v>
      </c>
      <c r="C817" s="185">
        <v>0</v>
      </c>
      <c r="D817" s="243"/>
    </row>
    <row r="818" customFormat="1" ht="18" customHeight="1" spans="1:4">
      <c r="A818" s="241">
        <v>2140104</v>
      </c>
      <c r="B818" s="242" t="s">
        <v>777</v>
      </c>
      <c r="C818" s="185">
        <v>318</v>
      </c>
      <c r="D818" s="243"/>
    </row>
    <row r="819" customFormat="1" ht="18" customHeight="1" spans="1:4">
      <c r="A819" s="241">
        <v>2140106</v>
      </c>
      <c r="B819" s="242" t="s">
        <v>778</v>
      </c>
      <c r="C819" s="185">
        <v>3735</v>
      </c>
      <c r="D819" s="240"/>
    </row>
    <row r="820" ht="18" customHeight="1" spans="1:4">
      <c r="A820" s="241">
        <v>2140109</v>
      </c>
      <c r="B820" s="242" t="s">
        <v>779</v>
      </c>
      <c r="C820" s="185">
        <v>0</v>
      </c>
      <c r="D820" s="240"/>
    </row>
    <row r="821" customFormat="1" ht="18" customHeight="1" spans="1:4">
      <c r="A821" s="241">
        <v>2140110</v>
      </c>
      <c r="B821" s="242" t="s">
        <v>780</v>
      </c>
      <c r="C821" s="185">
        <v>0</v>
      </c>
      <c r="D821" s="243"/>
    </row>
    <row r="822" ht="18" customHeight="1" spans="1:4">
      <c r="A822" s="241">
        <v>2140111</v>
      </c>
      <c r="B822" s="242" t="s">
        <v>781</v>
      </c>
      <c r="C822" s="185">
        <v>0</v>
      </c>
      <c r="D822" s="243"/>
    </row>
    <row r="823" ht="18" customHeight="1" spans="1:4">
      <c r="A823" s="241">
        <v>2140112</v>
      </c>
      <c r="B823" s="242" t="s">
        <v>782</v>
      </c>
      <c r="C823" s="185">
        <v>2890</v>
      </c>
      <c r="D823" s="240"/>
    </row>
    <row r="824" ht="18" customHeight="1" spans="1:4">
      <c r="A824" s="241">
        <v>2140114</v>
      </c>
      <c r="B824" s="242" t="s">
        <v>783</v>
      </c>
      <c r="C824" s="185">
        <v>0</v>
      </c>
      <c r="D824" s="243"/>
    </row>
    <row r="825" ht="18" customHeight="1" spans="1:4">
      <c r="A825" s="241">
        <v>2140122</v>
      </c>
      <c r="B825" s="248" t="s">
        <v>784</v>
      </c>
      <c r="C825" s="185">
        <v>0</v>
      </c>
      <c r="D825" s="243"/>
    </row>
    <row r="826" ht="18" customHeight="1" spans="1:4">
      <c r="A826" s="241">
        <v>2140123</v>
      </c>
      <c r="B826" s="242" t="s">
        <v>785</v>
      </c>
      <c r="C826" s="185">
        <v>0</v>
      </c>
      <c r="D826" s="243"/>
    </row>
    <row r="827" ht="18" customHeight="1" spans="1:4">
      <c r="A827" s="241">
        <v>2140127</v>
      </c>
      <c r="B827" s="242" t="s">
        <v>786</v>
      </c>
      <c r="C827" s="185">
        <v>0</v>
      </c>
      <c r="D827" s="243"/>
    </row>
    <row r="828" customFormat="1" ht="18" customHeight="1" spans="1:4">
      <c r="A828" s="241">
        <v>2140128</v>
      </c>
      <c r="B828" s="242" t="s">
        <v>787</v>
      </c>
      <c r="C828" s="185">
        <v>0</v>
      </c>
      <c r="D828" s="243"/>
    </row>
    <row r="829" customFormat="1" ht="18" customHeight="1" spans="1:4">
      <c r="A829" s="241">
        <v>2140129</v>
      </c>
      <c r="B829" s="242" t="s">
        <v>788</v>
      </c>
      <c r="C829" s="185">
        <v>0</v>
      </c>
      <c r="D829" s="243"/>
    </row>
    <row r="830" ht="18" customHeight="1" spans="1:4">
      <c r="A830" s="241">
        <v>2140130</v>
      </c>
      <c r="B830" s="242" t="s">
        <v>789</v>
      </c>
      <c r="C830" s="185">
        <v>0</v>
      </c>
      <c r="D830" s="243"/>
    </row>
    <row r="831" customFormat="1" ht="18" customHeight="1" spans="1:4">
      <c r="A831" s="241">
        <v>2140131</v>
      </c>
      <c r="B831" s="242" t="s">
        <v>790</v>
      </c>
      <c r="C831" s="185">
        <v>0</v>
      </c>
      <c r="D831" s="243"/>
    </row>
    <row r="832" customFormat="1" ht="18" customHeight="1" spans="1:4">
      <c r="A832" s="241">
        <v>2140133</v>
      </c>
      <c r="B832" s="242" t="s">
        <v>791</v>
      </c>
      <c r="C832" s="185">
        <v>0</v>
      </c>
      <c r="D832" s="243"/>
    </row>
    <row r="833" ht="18" customHeight="1" spans="1:4">
      <c r="A833" s="241">
        <v>2140136</v>
      </c>
      <c r="B833" s="242" t="s">
        <v>792</v>
      </c>
      <c r="C833" s="185">
        <v>0</v>
      </c>
      <c r="D833" s="243"/>
    </row>
    <row r="834" customFormat="1" ht="18" customHeight="1" spans="1:4">
      <c r="A834" s="241">
        <v>2140138</v>
      </c>
      <c r="B834" s="242" t="s">
        <v>793</v>
      </c>
      <c r="C834" s="185">
        <v>0</v>
      </c>
      <c r="D834" s="243"/>
    </row>
    <row r="835" customFormat="1" ht="18" customHeight="1" spans="1:4">
      <c r="A835" s="241">
        <v>2140199</v>
      </c>
      <c r="B835" s="242" t="s">
        <v>794</v>
      </c>
      <c r="C835" s="185">
        <v>4025</v>
      </c>
      <c r="D835" s="240"/>
    </row>
    <row r="836" customFormat="1" ht="18" customHeight="1" spans="1:4">
      <c r="A836" s="241">
        <v>21402</v>
      </c>
      <c r="B836" s="242" t="s">
        <v>795</v>
      </c>
      <c r="C836" s="185">
        <v>5500</v>
      </c>
      <c r="D836" s="240"/>
    </row>
    <row r="837" customFormat="1" ht="18" customHeight="1" spans="1:4">
      <c r="A837" s="241">
        <v>2140201</v>
      </c>
      <c r="B837" s="242" t="s">
        <v>149</v>
      </c>
      <c r="C837" s="185">
        <v>0</v>
      </c>
      <c r="D837" s="243"/>
    </row>
    <row r="838" s="231" customFormat="1" ht="18" customHeight="1" spans="1:4">
      <c r="A838" s="241">
        <v>2140202</v>
      </c>
      <c r="B838" s="242" t="s">
        <v>150</v>
      </c>
      <c r="C838" s="185">
        <v>0</v>
      </c>
      <c r="D838" s="243"/>
    </row>
    <row r="839" customFormat="1" ht="18" customHeight="1" spans="1:4">
      <c r="A839" s="241">
        <v>2140203</v>
      </c>
      <c r="B839" s="242" t="s">
        <v>151</v>
      </c>
      <c r="C839" s="185">
        <v>0</v>
      </c>
      <c r="D839" s="243"/>
    </row>
    <row r="840" customFormat="1" ht="18" customHeight="1" spans="1:4">
      <c r="A840" s="241">
        <v>2140204</v>
      </c>
      <c r="B840" s="242" t="s">
        <v>796</v>
      </c>
      <c r="C840" s="185">
        <v>0</v>
      </c>
      <c r="D840" s="240"/>
    </row>
    <row r="841" customFormat="1" ht="18" customHeight="1" spans="1:4">
      <c r="A841" s="241">
        <v>2140205</v>
      </c>
      <c r="B841" s="242" t="s">
        <v>797</v>
      </c>
      <c r="C841" s="185">
        <v>0</v>
      </c>
      <c r="D841" s="243"/>
    </row>
    <row r="842" customFormat="1" ht="18" customHeight="1" spans="1:4">
      <c r="A842" s="241">
        <v>2140206</v>
      </c>
      <c r="B842" s="242" t="s">
        <v>798</v>
      </c>
      <c r="C842" s="185">
        <v>0</v>
      </c>
      <c r="D842" s="243"/>
    </row>
    <row r="843" customFormat="1" ht="18" customHeight="1" spans="1:4">
      <c r="A843" s="241">
        <v>2140207</v>
      </c>
      <c r="B843" s="242" t="s">
        <v>799</v>
      </c>
      <c r="C843" s="185">
        <v>0</v>
      </c>
      <c r="D843" s="243"/>
    </row>
    <row r="844" customFormat="1" ht="18" customHeight="1" spans="1:4">
      <c r="A844" s="241">
        <v>2140208</v>
      </c>
      <c r="B844" s="242" t="s">
        <v>800</v>
      </c>
      <c r="C844" s="185">
        <v>0</v>
      </c>
      <c r="D844" s="243"/>
    </row>
    <row r="845" customFormat="1" ht="18" customHeight="1" spans="1:4">
      <c r="A845" s="241">
        <v>2140299</v>
      </c>
      <c r="B845" s="242" t="s">
        <v>801</v>
      </c>
      <c r="C845" s="185">
        <v>5500</v>
      </c>
      <c r="D845" s="240"/>
    </row>
    <row r="846" ht="18" customHeight="1" spans="1:4">
      <c r="A846" s="241">
        <v>21403</v>
      </c>
      <c r="B846" s="242" t="s">
        <v>802</v>
      </c>
      <c r="C846" s="185">
        <v>0</v>
      </c>
      <c r="D846" s="240"/>
    </row>
    <row r="847" ht="18" customHeight="1" spans="1:4">
      <c r="A847" s="241">
        <v>2140301</v>
      </c>
      <c r="B847" s="242" t="s">
        <v>149</v>
      </c>
      <c r="C847" s="185">
        <v>0</v>
      </c>
      <c r="D847" s="243"/>
    </row>
    <row r="848" s="230" customFormat="1" ht="18" customHeight="1" spans="1:4">
      <c r="A848" s="241">
        <v>2140302</v>
      </c>
      <c r="B848" s="242" t="s">
        <v>150</v>
      </c>
      <c r="C848" s="185">
        <v>0</v>
      </c>
      <c r="D848" s="243"/>
    </row>
    <row r="849" customFormat="1" ht="18" customHeight="1" spans="1:4">
      <c r="A849" s="241">
        <v>2140303</v>
      </c>
      <c r="B849" s="242" t="s">
        <v>151</v>
      </c>
      <c r="C849" s="185">
        <v>0</v>
      </c>
      <c r="D849" s="243"/>
    </row>
    <row r="850" customFormat="1" ht="18" customHeight="1" spans="1:4">
      <c r="A850" s="241">
        <v>2140304</v>
      </c>
      <c r="B850" s="242" t="s">
        <v>803</v>
      </c>
      <c r="C850" s="185">
        <v>0</v>
      </c>
      <c r="D850" s="243"/>
    </row>
    <row r="851" ht="18" customHeight="1" spans="1:4">
      <c r="A851" s="241">
        <v>2140305</v>
      </c>
      <c r="B851" s="242" t="s">
        <v>804</v>
      </c>
      <c r="C851" s="185">
        <v>0</v>
      </c>
      <c r="D851" s="243"/>
    </row>
    <row r="852" customFormat="1" ht="18" customHeight="1" spans="1:4">
      <c r="A852" s="241">
        <v>2140306</v>
      </c>
      <c r="B852" s="242" t="s">
        <v>805</v>
      </c>
      <c r="C852" s="185">
        <v>0</v>
      </c>
      <c r="D852" s="243"/>
    </row>
    <row r="853" customFormat="1" ht="18" customHeight="1" spans="1:4">
      <c r="A853" s="241">
        <v>2140307</v>
      </c>
      <c r="B853" s="242" t="s">
        <v>806</v>
      </c>
      <c r="C853" s="185">
        <v>0</v>
      </c>
      <c r="D853" s="243"/>
    </row>
    <row r="854" customFormat="1" ht="18" customHeight="1" spans="1:4">
      <c r="A854" s="241">
        <v>2140308</v>
      </c>
      <c r="B854" s="242" t="s">
        <v>807</v>
      </c>
      <c r="C854" s="185">
        <v>0</v>
      </c>
      <c r="D854" s="243"/>
    </row>
    <row r="855" customFormat="1" ht="18" customHeight="1" spans="1:4">
      <c r="A855" s="241">
        <v>2140399</v>
      </c>
      <c r="B855" s="242" t="s">
        <v>808</v>
      </c>
      <c r="C855" s="185">
        <v>0</v>
      </c>
      <c r="D855" s="243"/>
    </row>
    <row r="856" ht="18" customHeight="1" spans="1:4">
      <c r="A856" s="241">
        <v>21405</v>
      </c>
      <c r="B856" s="242" t="s">
        <v>809</v>
      </c>
      <c r="C856" s="185">
        <v>0</v>
      </c>
      <c r="D856" s="240"/>
    </row>
    <row r="857" ht="18" customHeight="1" spans="1:4">
      <c r="A857" s="241">
        <v>2140501</v>
      </c>
      <c r="B857" s="242" t="s">
        <v>149</v>
      </c>
      <c r="C857" s="185">
        <v>0</v>
      </c>
      <c r="D857" s="243"/>
    </row>
    <row r="858" ht="18" customHeight="1" spans="1:4">
      <c r="A858" s="241">
        <v>2140502</v>
      </c>
      <c r="B858" s="242" t="s">
        <v>150</v>
      </c>
      <c r="C858" s="185">
        <v>0</v>
      </c>
      <c r="D858" s="243"/>
    </row>
    <row r="859" customFormat="1" ht="18" customHeight="1" spans="1:4">
      <c r="A859" s="241">
        <v>2140503</v>
      </c>
      <c r="B859" s="242" t="s">
        <v>151</v>
      </c>
      <c r="C859" s="185">
        <v>0</v>
      </c>
      <c r="D859" s="243"/>
    </row>
    <row r="860" ht="18" customHeight="1" spans="1:4">
      <c r="A860" s="241">
        <v>2140504</v>
      </c>
      <c r="B860" s="242" t="s">
        <v>800</v>
      </c>
      <c r="C860" s="185">
        <v>0</v>
      </c>
      <c r="D860" s="243"/>
    </row>
    <row r="861" ht="18" customHeight="1" spans="1:4">
      <c r="A861" s="241">
        <v>2140505</v>
      </c>
      <c r="B861" s="242" t="s">
        <v>810</v>
      </c>
      <c r="C861" s="185">
        <v>0</v>
      </c>
      <c r="D861" s="240"/>
    </row>
    <row r="862" ht="18" customHeight="1" spans="1:4">
      <c r="A862" s="241">
        <v>2140599</v>
      </c>
      <c r="B862" s="242" t="s">
        <v>811</v>
      </c>
      <c r="C862" s="185">
        <v>0</v>
      </c>
      <c r="D862" s="240"/>
    </row>
    <row r="863" ht="18" customHeight="1" spans="1:4">
      <c r="A863" s="241">
        <v>21406</v>
      </c>
      <c r="B863" s="242" t="s">
        <v>812</v>
      </c>
      <c r="C863" s="185">
        <v>52</v>
      </c>
      <c r="D863" s="240"/>
    </row>
    <row r="864" ht="18" customHeight="1" spans="1:4">
      <c r="A864" s="241">
        <v>2140601</v>
      </c>
      <c r="B864" s="244" t="s">
        <v>813</v>
      </c>
      <c r="C864" s="185">
        <v>52</v>
      </c>
      <c r="D864" s="240"/>
    </row>
    <row r="865" customFormat="1" ht="18" customHeight="1" spans="1:4">
      <c r="A865" s="241">
        <v>2140602</v>
      </c>
      <c r="B865" s="242" t="s">
        <v>814</v>
      </c>
      <c r="C865" s="185">
        <v>0</v>
      </c>
      <c r="D865" s="243"/>
    </row>
    <row r="866" ht="18" customHeight="1" spans="1:4">
      <c r="A866" s="241">
        <v>2140603</v>
      </c>
      <c r="B866" s="242" t="s">
        <v>815</v>
      </c>
      <c r="C866" s="185">
        <v>0</v>
      </c>
      <c r="D866" s="243"/>
    </row>
    <row r="867" customFormat="1" ht="18" customHeight="1" spans="1:4">
      <c r="A867" s="241">
        <v>2140699</v>
      </c>
      <c r="B867" s="242" t="s">
        <v>816</v>
      </c>
      <c r="C867" s="185">
        <v>0</v>
      </c>
      <c r="D867" s="240"/>
    </row>
    <row r="868" ht="18" customHeight="1" spans="1:4">
      <c r="A868" s="241">
        <v>21499</v>
      </c>
      <c r="B868" s="242" t="s">
        <v>817</v>
      </c>
      <c r="C868" s="185">
        <v>1679</v>
      </c>
      <c r="D868" s="243"/>
    </row>
    <row r="869" customFormat="1" ht="18" customHeight="1" spans="1:4">
      <c r="A869" s="241">
        <v>2149901</v>
      </c>
      <c r="B869" s="242" t="s">
        <v>818</v>
      </c>
      <c r="C869" s="185">
        <v>1100</v>
      </c>
      <c r="D869" s="243"/>
    </row>
    <row r="870" customFormat="1" ht="18" customHeight="1" spans="1:4">
      <c r="A870" s="241">
        <v>2149999</v>
      </c>
      <c r="B870" s="242" t="s">
        <v>819</v>
      </c>
      <c r="C870" s="185">
        <v>579</v>
      </c>
      <c r="D870" s="243"/>
    </row>
    <row r="871" ht="18" customHeight="1" spans="1:4">
      <c r="A871" s="241">
        <v>215</v>
      </c>
      <c r="B871" s="242" t="s">
        <v>820</v>
      </c>
      <c r="C871" s="185">
        <v>75416</v>
      </c>
      <c r="D871" s="240"/>
    </row>
    <row r="872" ht="18" customHeight="1" spans="1:4">
      <c r="A872" s="241">
        <v>21501</v>
      </c>
      <c r="B872" s="242" t="s">
        <v>821</v>
      </c>
      <c r="C872" s="185">
        <v>1000</v>
      </c>
      <c r="D872" s="240"/>
    </row>
    <row r="873" customFormat="1" ht="18" customHeight="1" spans="1:4">
      <c r="A873" s="241">
        <v>2150101</v>
      </c>
      <c r="B873" s="242" t="s">
        <v>149</v>
      </c>
      <c r="C873" s="185">
        <v>0</v>
      </c>
      <c r="D873" s="240"/>
    </row>
    <row r="874" customFormat="1" ht="18" customHeight="1" spans="1:4">
      <c r="A874" s="241">
        <v>2150102</v>
      </c>
      <c r="B874" s="242" t="s">
        <v>150</v>
      </c>
      <c r="C874" s="185">
        <v>0</v>
      </c>
      <c r="D874" s="243"/>
    </row>
    <row r="875" customFormat="1" ht="18" customHeight="1" spans="1:4">
      <c r="A875" s="241">
        <v>2150103</v>
      </c>
      <c r="B875" s="242" t="s">
        <v>151</v>
      </c>
      <c r="C875" s="185">
        <v>0</v>
      </c>
      <c r="D875" s="243"/>
    </row>
    <row r="876" customFormat="1" ht="18" customHeight="1" spans="1:4">
      <c r="A876" s="241">
        <v>2150104</v>
      </c>
      <c r="B876" s="242" t="s">
        <v>822</v>
      </c>
      <c r="C876" s="185">
        <v>0</v>
      </c>
      <c r="D876" s="243"/>
    </row>
    <row r="877" ht="18" customHeight="1" spans="1:4">
      <c r="A877" s="241">
        <v>2150105</v>
      </c>
      <c r="B877" s="242" t="s">
        <v>823</v>
      </c>
      <c r="C877" s="185">
        <v>0</v>
      </c>
      <c r="D877" s="243"/>
    </row>
    <row r="878" ht="18" customHeight="1" spans="1:4">
      <c r="A878" s="241">
        <v>2150106</v>
      </c>
      <c r="B878" s="242" t="s">
        <v>824</v>
      </c>
      <c r="C878" s="185">
        <v>0</v>
      </c>
      <c r="D878" s="243"/>
    </row>
    <row r="879" ht="18" customHeight="1" spans="1:4">
      <c r="A879" s="241">
        <v>2150107</v>
      </c>
      <c r="B879" s="242" t="s">
        <v>825</v>
      </c>
      <c r="C879" s="185">
        <v>0</v>
      </c>
      <c r="D879" s="243"/>
    </row>
    <row r="880" ht="18" customHeight="1" spans="1:4">
      <c r="A880" s="241">
        <v>2150108</v>
      </c>
      <c r="B880" s="242" t="s">
        <v>826</v>
      </c>
      <c r="C880" s="185">
        <v>0</v>
      </c>
      <c r="D880" s="243"/>
    </row>
    <row r="881" customFormat="1" ht="18" customHeight="1" spans="1:4">
      <c r="A881" s="241">
        <v>2150199</v>
      </c>
      <c r="B881" s="242" t="s">
        <v>827</v>
      </c>
      <c r="C881" s="185">
        <v>1000</v>
      </c>
      <c r="D881" s="243"/>
    </row>
    <row r="882" customFormat="1" ht="18" customHeight="1" spans="1:4">
      <c r="A882" s="241">
        <v>21502</v>
      </c>
      <c r="B882" s="242" t="s">
        <v>828</v>
      </c>
      <c r="C882" s="185">
        <v>445</v>
      </c>
      <c r="D882" s="240"/>
    </row>
    <row r="883" customFormat="1" ht="18" customHeight="1" spans="1:4">
      <c r="A883" s="241">
        <v>2150201</v>
      </c>
      <c r="B883" s="242" t="s">
        <v>149</v>
      </c>
      <c r="C883" s="185">
        <v>0</v>
      </c>
      <c r="D883" s="243"/>
    </row>
    <row r="884" ht="18" customHeight="1" spans="1:4">
      <c r="A884" s="241">
        <v>2150202</v>
      </c>
      <c r="B884" s="242" t="s">
        <v>150</v>
      </c>
      <c r="C884" s="185">
        <v>0</v>
      </c>
      <c r="D884" s="243"/>
    </row>
    <row r="885" ht="18" customHeight="1" spans="1:4">
      <c r="A885" s="241">
        <v>2150203</v>
      </c>
      <c r="B885" s="242" t="s">
        <v>151</v>
      </c>
      <c r="C885" s="185">
        <v>0</v>
      </c>
      <c r="D885" s="243"/>
    </row>
    <row r="886" ht="18" customHeight="1" spans="1:4">
      <c r="A886" s="241">
        <v>2150204</v>
      </c>
      <c r="B886" s="242" t="s">
        <v>829</v>
      </c>
      <c r="C886" s="185">
        <v>0</v>
      </c>
      <c r="D886" s="243"/>
    </row>
    <row r="887" ht="18" customHeight="1" spans="1:4">
      <c r="A887" s="241">
        <v>2150205</v>
      </c>
      <c r="B887" s="242" t="s">
        <v>830</v>
      </c>
      <c r="C887" s="185">
        <v>0</v>
      </c>
      <c r="D887" s="243"/>
    </row>
    <row r="888" ht="18" customHeight="1" spans="1:4">
      <c r="A888" s="241">
        <v>2150206</v>
      </c>
      <c r="B888" s="242" t="s">
        <v>831</v>
      </c>
      <c r="C888" s="185">
        <v>0</v>
      </c>
      <c r="D888" s="243"/>
    </row>
    <row r="889" ht="18" customHeight="1" spans="1:4">
      <c r="A889" s="241">
        <v>2150207</v>
      </c>
      <c r="B889" s="244" t="s">
        <v>832</v>
      </c>
      <c r="C889" s="185">
        <v>0</v>
      </c>
      <c r="D889" s="240"/>
    </row>
    <row r="890" ht="18" customHeight="1" spans="1:4">
      <c r="A890" s="241">
        <v>2150208</v>
      </c>
      <c r="B890" s="242" t="s">
        <v>833</v>
      </c>
      <c r="C890" s="185">
        <v>0</v>
      </c>
      <c r="D890" s="243"/>
    </row>
    <row r="891" customFormat="1" ht="18" customHeight="1" spans="1:4">
      <c r="A891" s="241">
        <v>2150209</v>
      </c>
      <c r="B891" s="242" t="s">
        <v>834</v>
      </c>
      <c r="C891" s="185">
        <v>0</v>
      </c>
      <c r="D891" s="243"/>
    </row>
    <row r="892" customFormat="1" ht="18" customHeight="1" spans="1:4">
      <c r="A892" s="241">
        <v>2150210</v>
      </c>
      <c r="B892" s="242" t="s">
        <v>835</v>
      </c>
      <c r="C892" s="185">
        <v>0</v>
      </c>
      <c r="D892" s="243"/>
    </row>
    <row r="893" s="230" customFormat="1" ht="18" customHeight="1" spans="1:4">
      <c r="A893" s="241">
        <v>2150212</v>
      </c>
      <c r="B893" s="242" t="s">
        <v>836</v>
      </c>
      <c r="C893" s="185">
        <v>0</v>
      </c>
      <c r="D893" s="243"/>
    </row>
    <row r="894" ht="18" customHeight="1" spans="1:4">
      <c r="A894" s="241">
        <v>2150213</v>
      </c>
      <c r="B894" s="242" t="s">
        <v>837</v>
      </c>
      <c r="C894" s="185">
        <v>0</v>
      </c>
      <c r="D894" s="243"/>
    </row>
    <row r="895" customFormat="1" ht="18" customHeight="1" spans="1:4">
      <c r="A895" s="241">
        <v>2150214</v>
      </c>
      <c r="B895" s="242" t="s">
        <v>838</v>
      </c>
      <c r="C895" s="185">
        <v>0</v>
      </c>
      <c r="D895" s="243"/>
    </row>
    <row r="896" customFormat="1" ht="18" customHeight="1" spans="1:4">
      <c r="A896" s="241">
        <v>2150215</v>
      </c>
      <c r="B896" s="242" t="s">
        <v>839</v>
      </c>
      <c r="C896" s="185">
        <v>0</v>
      </c>
      <c r="D896" s="243"/>
    </row>
    <row r="897" ht="18" customHeight="1" spans="1:4">
      <c r="A897" s="241">
        <v>2150299</v>
      </c>
      <c r="B897" s="242" t="s">
        <v>840</v>
      </c>
      <c r="C897" s="185">
        <v>445</v>
      </c>
      <c r="D897" s="240"/>
    </row>
    <row r="898" ht="18" customHeight="1" spans="1:4">
      <c r="A898" s="241">
        <v>21503</v>
      </c>
      <c r="B898" s="242" t="s">
        <v>841</v>
      </c>
      <c r="C898" s="185">
        <v>0</v>
      </c>
      <c r="D898" s="240"/>
    </row>
    <row r="899" customFormat="1" ht="18" customHeight="1" spans="1:4">
      <c r="A899" s="241">
        <v>2150301</v>
      </c>
      <c r="B899" s="242" t="s">
        <v>149</v>
      </c>
      <c r="C899" s="185">
        <v>0</v>
      </c>
      <c r="D899" s="243"/>
    </row>
    <row r="900" customFormat="1" ht="18" customHeight="1" spans="1:4">
      <c r="A900" s="241">
        <v>2150302</v>
      </c>
      <c r="B900" s="242" t="s">
        <v>150</v>
      </c>
      <c r="C900" s="185">
        <v>0</v>
      </c>
      <c r="D900" s="243"/>
    </row>
    <row r="901" s="230" customFormat="1" ht="18" customHeight="1" spans="1:4">
      <c r="A901" s="241">
        <v>2150303</v>
      </c>
      <c r="B901" s="242" t="s">
        <v>151</v>
      </c>
      <c r="C901" s="185">
        <v>0</v>
      </c>
      <c r="D901" s="243"/>
    </row>
    <row r="902" customFormat="1" ht="18" customHeight="1" spans="1:4">
      <c r="A902" s="241">
        <v>2150399</v>
      </c>
      <c r="B902" s="242" t="s">
        <v>842</v>
      </c>
      <c r="C902" s="185">
        <v>0</v>
      </c>
      <c r="D902" s="243"/>
    </row>
    <row r="903" customFormat="1" ht="18" customHeight="1" spans="1:4">
      <c r="A903" s="241">
        <v>21505</v>
      </c>
      <c r="B903" s="242" t="s">
        <v>843</v>
      </c>
      <c r="C903" s="185">
        <v>150</v>
      </c>
      <c r="D903" s="240"/>
    </row>
    <row r="904" customFormat="1" ht="18" customHeight="1" spans="1:4">
      <c r="A904" s="241">
        <v>2150501</v>
      </c>
      <c r="B904" s="242" t="s">
        <v>149</v>
      </c>
      <c r="C904" s="185">
        <v>0</v>
      </c>
      <c r="D904" s="240"/>
    </row>
    <row r="905" ht="18" customHeight="1" spans="1:4">
      <c r="A905" s="241">
        <v>2150502</v>
      </c>
      <c r="B905" s="242" t="s">
        <v>150</v>
      </c>
      <c r="C905" s="185">
        <v>0</v>
      </c>
      <c r="D905" s="240"/>
    </row>
    <row r="906" customFormat="1" ht="18" customHeight="1" spans="1:4">
      <c r="A906" s="241">
        <v>2150503</v>
      </c>
      <c r="B906" s="242" t="s">
        <v>151</v>
      </c>
      <c r="C906" s="185">
        <v>0</v>
      </c>
      <c r="D906" s="240"/>
    </row>
    <row r="907" s="230" customFormat="1" ht="18" customHeight="1" spans="1:4">
      <c r="A907" s="241">
        <v>2150505</v>
      </c>
      <c r="B907" s="242" t="s">
        <v>844</v>
      </c>
      <c r="C907" s="185">
        <v>0</v>
      </c>
      <c r="D907" s="243"/>
    </row>
    <row r="908" customFormat="1" ht="18" customHeight="1" spans="1:4">
      <c r="A908" s="241">
        <v>2150507</v>
      </c>
      <c r="B908" s="242" t="s">
        <v>845</v>
      </c>
      <c r="C908" s="185">
        <v>0</v>
      </c>
      <c r="D908" s="240"/>
    </row>
    <row r="909" s="230" customFormat="1" ht="18" customHeight="1" spans="1:4">
      <c r="A909" s="241">
        <v>2150508</v>
      </c>
      <c r="B909" s="242" t="s">
        <v>846</v>
      </c>
      <c r="C909" s="185">
        <v>0</v>
      </c>
      <c r="D909" s="240"/>
    </row>
    <row r="910" ht="18" customHeight="1" spans="1:4">
      <c r="A910" s="241">
        <v>2150516</v>
      </c>
      <c r="B910" s="242" t="s">
        <v>847</v>
      </c>
      <c r="C910" s="185">
        <v>0</v>
      </c>
      <c r="D910" s="243"/>
    </row>
    <row r="911" ht="18" customHeight="1" spans="1:4">
      <c r="A911" s="241">
        <v>2150517</v>
      </c>
      <c r="B911" s="242" t="s">
        <v>848</v>
      </c>
      <c r="C911" s="185">
        <v>0</v>
      </c>
      <c r="D911" s="243"/>
    </row>
    <row r="912" customFormat="1" ht="18" customHeight="1" spans="1:4">
      <c r="A912" s="241">
        <v>2150550</v>
      </c>
      <c r="B912" s="242" t="s">
        <v>158</v>
      </c>
      <c r="C912" s="185">
        <v>0</v>
      </c>
      <c r="D912" s="243"/>
    </row>
    <row r="913" ht="18" customHeight="1" spans="1:4">
      <c r="A913" s="241">
        <v>2150599</v>
      </c>
      <c r="B913" s="242" t="s">
        <v>849</v>
      </c>
      <c r="C913" s="185">
        <v>150</v>
      </c>
      <c r="D913" s="240"/>
    </row>
    <row r="914" ht="18" customHeight="1" spans="1:4">
      <c r="A914" s="241">
        <v>21507</v>
      </c>
      <c r="B914" s="242" t="s">
        <v>850</v>
      </c>
      <c r="C914" s="185">
        <v>117</v>
      </c>
      <c r="D914" s="240"/>
    </row>
    <row r="915" s="230" customFormat="1" ht="18" customHeight="1" spans="1:4">
      <c r="A915" s="241">
        <v>2150701</v>
      </c>
      <c r="B915" s="242" t="s">
        <v>149</v>
      </c>
      <c r="C915" s="185">
        <v>109</v>
      </c>
      <c r="D915" s="240"/>
    </row>
    <row r="916" ht="18" customHeight="1" spans="1:4">
      <c r="A916" s="241">
        <v>2150702</v>
      </c>
      <c r="B916" s="242" t="s">
        <v>150</v>
      </c>
      <c r="C916" s="185">
        <v>8</v>
      </c>
      <c r="D916" s="243"/>
    </row>
    <row r="917" ht="18" customHeight="1" spans="1:4">
      <c r="A917" s="241">
        <v>2150703</v>
      </c>
      <c r="B917" s="242" t="s">
        <v>151</v>
      </c>
      <c r="C917" s="185">
        <v>0</v>
      </c>
      <c r="D917" s="243"/>
    </row>
    <row r="918" ht="18" customHeight="1" spans="1:4">
      <c r="A918" s="241">
        <v>2150704</v>
      </c>
      <c r="B918" s="242" t="s">
        <v>851</v>
      </c>
      <c r="C918" s="185">
        <v>0</v>
      </c>
      <c r="D918" s="243"/>
    </row>
    <row r="919" ht="18" customHeight="1" spans="1:4">
      <c r="A919" s="241">
        <v>2150705</v>
      </c>
      <c r="B919" s="242" t="s">
        <v>852</v>
      </c>
      <c r="C919" s="185">
        <v>0</v>
      </c>
      <c r="D919" s="243"/>
    </row>
    <row r="920" ht="18" customHeight="1" spans="1:4">
      <c r="A920" s="241">
        <v>2150799</v>
      </c>
      <c r="B920" s="242" t="s">
        <v>853</v>
      </c>
      <c r="C920" s="185">
        <v>0</v>
      </c>
      <c r="D920" s="240"/>
    </row>
    <row r="921" ht="18" customHeight="1" spans="1:4">
      <c r="A921" s="241">
        <v>21508</v>
      </c>
      <c r="B921" s="242" t="s">
        <v>854</v>
      </c>
      <c r="C921" s="185">
        <v>73704</v>
      </c>
      <c r="D921" s="240"/>
    </row>
    <row r="922" ht="18" customHeight="1" spans="1:4">
      <c r="A922" s="241">
        <v>2150801</v>
      </c>
      <c r="B922" s="242" t="s">
        <v>149</v>
      </c>
      <c r="C922" s="185">
        <v>1437</v>
      </c>
      <c r="D922" s="243"/>
    </row>
    <row r="923" s="230" customFormat="1" ht="18" customHeight="1" spans="1:4">
      <c r="A923" s="241">
        <v>2150802</v>
      </c>
      <c r="B923" s="242" t="s">
        <v>150</v>
      </c>
      <c r="C923" s="185">
        <v>10</v>
      </c>
      <c r="D923" s="243"/>
    </row>
    <row r="924" ht="18" customHeight="1" spans="1:4">
      <c r="A924" s="241">
        <v>2150803</v>
      </c>
      <c r="B924" s="242" t="s">
        <v>151</v>
      </c>
      <c r="C924" s="185">
        <v>0</v>
      </c>
      <c r="D924" s="243"/>
    </row>
    <row r="925" ht="18" customHeight="1" spans="1:4">
      <c r="A925" s="241">
        <v>2150804</v>
      </c>
      <c r="B925" s="242" t="s">
        <v>855</v>
      </c>
      <c r="C925" s="185">
        <v>0</v>
      </c>
      <c r="D925" s="243"/>
    </row>
    <row r="926" ht="18" customHeight="1" spans="1:4">
      <c r="A926" s="241">
        <v>2150805</v>
      </c>
      <c r="B926" s="242" t="s">
        <v>856</v>
      </c>
      <c r="C926" s="185">
        <v>0</v>
      </c>
      <c r="D926" s="240"/>
    </row>
    <row r="927" customFormat="1" ht="18" customHeight="1" spans="1:4">
      <c r="A927" s="241">
        <v>2150806</v>
      </c>
      <c r="B927" s="242" t="s">
        <v>857</v>
      </c>
      <c r="C927" s="185">
        <v>0</v>
      </c>
      <c r="D927" s="243"/>
    </row>
    <row r="928" ht="18" customHeight="1" spans="1:4">
      <c r="A928" s="241">
        <v>2150899</v>
      </c>
      <c r="B928" s="242" t="s">
        <v>858</v>
      </c>
      <c r="C928" s="185">
        <v>72257</v>
      </c>
      <c r="D928" s="240"/>
    </row>
    <row r="929" ht="18" customHeight="1" spans="1:4">
      <c r="A929" s="241">
        <v>21599</v>
      </c>
      <c r="B929" s="242" t="s">
        <v>859</v>
      </c>
      <c r="C929" s="185">
        <v>0</v>
      </c>
      <c r="D929" s="240"/>
    </row>
    <row r="930" ht="18" customHeight="1" spans="1:4">
      <c r="A930" s="241">
        <v>2159901</v>
      </c>
      <c r="B930" s="242" t="s">
        <v>860</v>
      </c>
      <c r="C930" s="185">
        <v>0</v>
      </c>
      <c r="D930" s="243"/>
    </row>
    <row r="931" ht="18" customHeight="1" spans="1:4">
      <c r="A931" s="241">
        <v>2159904</v>
      </c>
      <c r="B931" s="242" t="s">
        <v>861</v>
      </c>
      <c r="C931" s="185">
        <v>0</v>
      </c>
      <c r="D931" s="243"/>
    </row>
    <row r="932" ht="18" customHeight="1" spans="1:4">
      <c r="A932" s="241">
        <v>2159905</v>
      </c>
      <c r="B932" s="242" t="s">
        <v>862</v>
      </c>
      <c r="C932" s="185">
        <v>0</v>
      </c>
      <c r="D932" s="243"/>
    </row>
    <row r="933" customFormat="1" ht="18" customHeight="1" spans="1:4">
      <c r="A933" s="241">
        <v>2159906</v>
      </c>
      <c r="B933" s="242" t="s">
        <v>863</v>
      </c>
      <c r="C933" s="185">
        <v>0</v>
      </c>
      <c r="D933" s="243"/>
    </row>
    <row r="934" customFormat="1" ht="18" customHeight="1" spans="1:4">
      <c r="A934" s="241">
        <v>2159999</v>
      </c>
      <c r="B934" s="242" t="s">
        <v>864</v>
      </c>
      <c r="C934" s="185">
        <v>0</v>
      </c>
      <c r="D934" s="240"/>
    </row>
    <row r="935" customFormat="1" ht="18" customHeight="1" spans="1:4">
      <c r="A935" s="241">
        <v>216</v>
      </c>
      <c r="B935" s="242" t="s">
        <v>865</v>
      </c>
      <c r="C935" s="185">
        <v>1822</v>
      </c>
      <c r="D935" s="240"/>
    </row>
    <row r="936" ht="18" customHeight="1" spans="1:4">
      <c r="A936" s="241">
        <v>21602</v>
      </c>
      <c r="B936" s="242" t="s">
        <v>866</v>
      </c>
      <c r="C936" s="185">
        <v>1688</v>
      </c>
      <c r="D936" s="240"/>
    </row>
    <row r="937" ht="18" customHeight="1" spans="1:4">
      <c r="A937" s="241">
        <v>2160201</v>
      </c>
      <c r="B937" s="242" t="s">
        <v>149</v>
      </c>
      <c r="C937" s="185">
        <v>664</v>
      </c>
      <c r="D937" s="240"/>
    </row>
    <row r="938" customFormat="1" ht="18" customHeight="1" spans="1:4">
      <c r="A938" s="241">
        <v>2160202</v>
      </c>
      <c r="B938" s="242" t="s">
        <v>150</v>
      </c>
      <c r="C938" s="185">
        <v>0</v>
      </c>
      <c r="D938" s="240"/>
    </row>
    <row r="939" customFormat="1" ht="18" customHeight="1" spans="1:4">
      <c r="A939" s="241">
        <v>2160203</v>
      </c>
      <c r="B939" s="242" t="s">
        <v>151</v>
      </c>
      <c r="C939" s="185">
        <v>0</v>
      </c>
      <c r="D939" s="243"/>
    </row>
    <row r="940" customFormat="1" ht="18" customHeight="1" spans="1:4">
      <c r="A940" s="241">
        <v>2160216</v>
      </c>
      <c r="B940" s="242" t="s">
        <v>867</v>
      </c>
      <c r="C940" s="185">
        <v>0</v>
      </c>
      <c r="D940" s="243"/>
    </row>
    <row r="941" customFormat="1" ht="18" customHeight="1" spans="1:4">
      <c r="A941" s="241">
        <v>2160217</v>
      </c>
      <c r="B941" s="242" t="s">
        <v>868</v>
      </c>
      <c r="C941" s="185">
        <v>0</v>
      </c>
      <c r="D941" s="243"/>
    </row>
    <row r="942" ht="18" customHeight="1" spans="1:4">
      <c r="A942" s="241">
        <v>2160218</v>
      </c>
      <c r="B942" s="242" t="s">
        <v>869</v>
      </c>
      <c r="C942" s="185">
        <v>0</v>
      </c>
      <c r="D942" s="243"/>
    </row>
    <row r="943" ht="18" customHeight="1" spans="1:4">
      <c r="A943" s="241">
        <v>2160219</v>
      </c>
      <c r="B943" s="242" t="s">
        <v>870</v>
      </c>
      <c r="C943" s="185">
        <v>0</v>
      </c>
      <c r="D943" s="243"/>
    </row>
    <row r="944" customFormat="1" ht="18" customHeight="1" spans="1:4">
      <c r="A944" s="241">
        <v>2160250</v>
      </c>
      <c r="B944" s="242" t="s">
        <v>158</v>
      </c>
      <c r="C944" s="185">
        <v>702</v>
      </c>
      <c r="D944" s="243"/>
    </row>
    <row r="945" ht="18" customHeight="1" spans="1:4">
      <c r="A945" s="241">
        <v>2160299</v>
      </c>
      <c r="B945" s="242" t="s">
        <v>871</v>
      </c>
      <c r="C945" s="185">
        <v>322</v>
      </c>
      <c r="D945" s="240"/>
    </row>
    <row r="946" customFormat="1" ht="18" customHeight="1" spans="1:4">
      <c r="A946" s="241">
        <v>21606</v>
      </c>
      <c r="B946" s="242" t="s">
        <v>872</v>
      </c>
      <c r="C946" s="185">
        <v>128</v>
      </c>
      <c r="D946" s="240"/>
    </row>
    <row r="947" customFormat="1" ht="18" customHeight="1" spans="1:4">
      <c r="A947" s="241">
        <v>2160601</v>
      </c>
      <c r="B947" s="242" t="s">
        <v>149</v>
      </c>
      <c r="C947" s="185">
        <v>22</v>
      </c>
      <c r="D947" s="243"/>
    </row>
    <row r="948" s="230" customFormat="1" ht="18" customHeight="1" spans="1:4">
      <c r="A948" s="241">
        <v>2160602</v>
      </c>
      <c r="B948" s="242" t="s">
        <v>150</v>
      </c>
      <c r="C948" s="185">
        <v>0</v>
      </c>
      <c r="D948" s="243"/>
    </row>
    <row r="949" s="230" customFormat="1" ht="18" customHeight="1" spans="1:4">
      <c r="A949" s="241">
        <v>2160603</v>
      </c>
      <c r="B949" s="242" t="s">
        <v>151</v>
      </c>
      <c r="C949" s="185">
        <v>0</v>
      </c>
      <c r="D949" s="243"/>
    </row>
    <row r="950" ht="18" customHeight="1" spans="1:4">
      <c r="A950" s="241">
        <v>2160607</v>
      </c>
      <c r="B950" s="242" t="s">
        <v>873</v>
      </c>
      <c r="C950" s="185">
        <v>0</v>
      </c>
      <c r="D950" s="243"/>
    </row>
    <row r="951" ht="18" customHeight="1" spans="1:4">
      <c r="A951" s="241">
        <v>2160699</v>
      </c>
      <c r="B951" s="242" t="s">
        <v>874</v>
      </c>
      <c r="C951" s="185">
        <v>106</v>
      </c>
      <c r="D951" s="240"/>
    </row>
    <row r="952" ht="18" customHeight="1" spans="1:4">
      <c r="A952" s="241">
        <v>21699</v>
      </c>
      <c r="B952" s="242" t="s">
        <v>875</v>
      </c>
      <c r="C952" s="185">
        <v>6</v>
      </c>
      <c r="D952" s="240"/>
    </row>
    <row r="953" ht="18" customHeight="1" spans="1:4">
      <c r="A953" s="241">
        <v>2169901</v>
      </c>
      <c r="B953" s="242" t="s">
        <v>876</v>
      </c>
      <c r="C953" s="185">
        <v>0</v>
      </c>
      <c r="D953" s="243"/>
    </row>
    <row r="954" ht="18" customHeight="1" spans="1:4">
      <c r="A954" s="241">
        <v>2169999</v>
      </c>
      <c r="B954" s="242" t="s">
        <v>877</v>
      </c>
      <c r="C954" s="185">
        <v>6</v>
      </c>
      <c r="D954" s="240"/>
    </row>
    <row r="955" customFormat="1" ht="18" customHeight="1" spans="1:4">
      <c r="A955" s="241">
        <v>217</v>
      </c>
      <c r="B955" s="242" t="s">
        <v>878</v>
      </c>
      <c r="C955" s="185">
        <v>215</v>
      </c>
      <c r="D955" s="240"/>
    </row>
    <row r="956" customFormat="1" ht="18" customHeight="1" spans="1:4">
      <c r="A956" s="241">
        <v>21701</v>
      </c>
      <c r="B956" s="242" t="s">
        <v>879</v>
      </c>
      <c r="C956" s="185">
        <v>0</v>
      </c>
      <c r="D956" s="240"/>
    </row>
    <row r="957" ht="18" customHeight="1" spans="1:4">
      <c r="A957" s="241">
        <v>2170101</v>
      </c>
      <c r="B957" s="242" t="s">
        <v>149</v>
      </c>
      <c r="C957" s="185">
        <v>0</v>
      </c>
      <c r="D957" s="240"/>
    </row>
    <row r="958" ht="18" customHeight="1" spans="1:4">
      <c r="A958" s="241">
        <v>2170102</v>
      </c>
      <c r="B958" s="242" t="s">
        <v>150</v>
      </c>
      <c r="C958" s="185">
        <v>0</v>
      </c>
      <c r="D958" s="243"/>
    </row>
    <row r="959" ht="18" customHeight="1" spans="1:4">
      <c r="A959" s="241">
        <v>2170103</v>
      </c>
      <c r="B959" s="242" t="s">
        <v>151</v>
      </c>
      <c r="C959" s="185">
        <v>0</v>
      </c>
      <c r="D959" s="243"/>
    </row>
    <row r="960" ht="18" customHeight="1" spans="1:4">
      <c r="A960" s="241">
        <v>2170104</v>
      </c>
      <c r="B960" s="242" t="s">
        <v>880</v>
      </c>
      <c r="C960" s="185">
        <v>0</v>
      </c>
      <c r="D960" s="243"/>
    </row>
    <row r="961" ht="18" customHeight="1" spans="1:4">
      <c r="A961" s="241">
        <v>2170150</v>
      </c>
      <c r="B961" s="242" t="s">
        <v>158</v>
      </c>
      <c r="C961" s="185">
        <v>0</v>
      </c>
      <c r="D961" s="240"/>
    </row>
    <row r="962" ht="18" customHeight="1" spans="1:4">
      <c r="A962" s="241">
        <v>2170199</v>
      </c>
      <c r="B962" s="242" t="s">
        <v>881</v>
      </c>
      <c r="C962" s="185">
        <v>0</v>
      </c>
      <c r="D962" s="243"/>
    </row>
    <row r="963" ht="18" customHeight="1" spans="1:4">
      <c r="A963" s="241">
        <v>21702</v>
      </c>
      <c r="B963" s="242" t="s">
        <v>882</v>
      </c>
      <c r="C963" s="185">
        <v>215</v>
      </c>
      <c r="D963" s="240"/>
    </row>
    <row r="964" ht="18" customHeight="1" spans="1:4">
      <c r="A964" s="241">
        <v>2170201</v>
      </c>
      <c r="B964" s="242" t="s">
        <v>883</v>
      </c>
      <c r="C964" s="185">
        <v>0</v>
      </c>
      <c r="D964" s="243"/>
    </row>
    <row r="965" customFormat="1" ht="18" customHeight="1" spans="1:4">
      <c r="A965" s="241">
        <v>2170202</v>
      </c>
      <c r="B965" s="242" t="s">
        <v>884</v>
      </c>
      <c r="C965" s="185">
        <v>0</v>
      </c>
      <c r="D965" s="243"/>
    </row>
    <row r="966" customFormat="1" ht="18" customHeight="1" spans="1:4">
      <c r="A966" s="241">
        <v>2170203</v>
      </c>
      <c r="B966" s="242" t="s">
        <v>885</v>
      </c>
      <c r="C966" s="185">
        <v>0</v>
      </c>
      <c r="D966" s="243"/>
    </row>
    <row r="967" ht="18" customHeight="1" spans="1:4">
      <c r="A967" s="241">
        <v>2170204</v>
      </c>
      <c r="B967" s="242" t="s">
        <v>886</v>
      </c>
      <c r="C967" s="185">
        <v>0</v>
      </c>
      <c r="D967" s="243"/>
    </row>
    <row r="968" ht="18" customHeight="1" spans="1:4">
      <c r="A968" s="241">
        <v>2170205</v>
      </c>
      <c r="B968" s="242" t="s">
        <v>887</v>
      </c>
      <c r="C968" s="185">
        <v>0</v>
      </c>
      <c r="D968" s="243"/>
    </row>
    <row r="969" ht="18" customHeight="1" spans="1:4">
      <c r="A969" s="241">
        <v>2170206</v>
      </c>
      <c r="B969" s="242" t="s">
        <v>888</v>
      </c>
      <c r="C969" s="185">
        <v>0</v>
      </c>
      <c r="D969" s="243"/>
    </row>
    <row r="970" ht="18" customHeight="1" spans="1:4">
      <c r="A970" s="241">
        <v>2170207</v>
      </c>
      <c r="B970" s="242" t="s">
        <v>889</v>
      </c>
      <c r="C970" s="185">
        <v>0</v>
      </c>
      <c r="D970" s="243"/>
    </row>
    <row r="971" ht="18" customHeight="1" spans="1:4">
      <c r="A971" s="241">
        <v>2170208</v>
      </c>
      <c r="B971" s="242" t="s">
        <v>890</v>
      </c>
      <c r="C971" s="185">
        <v>0</v>
      </c>
      <c r="D971" s="243"/>
    </row>
    <row r="972" ht="18" customHeight="1" spans="1:4">
      <c r="A972" s="241">
        <v>2170299</v>
      </c>
      <c r="B972" s="242" t="s">
        <v>891</v>
      </c>
      <c r="C972" s="185">
        <v>215</v>
      </c>
      <c r="D972" s="240"/>
    </row>
    <row r="973" ht="18" customHeight="1" spans="1:4">
      <c r="A973" s="241">
        <v>21703</v>
      </c>
      <c r="B973" s="242" t="s">
        <v>892</v>
      </c>
      <c r="C973" s="185">
        <v>0</v>
      </c>
      <c r="D973" s="243"/>
    </row>
    <row r="974" ht="18" customHeight="1" spans="1:4">
      <c r="A974" s="241">
        <v>2170301</v>
      </c>
      <c r="B974" s="242" t="s">
        <v>893</v>
      </c>
      <c r="C974" s="185">
        <v>0</v>
      </c>
      <c r="D974" s="243"/>
    </row>
    <row r="975" ht="18" customHeight="1" spans="1:4">
      <c r="A975" s="241">
        <v>2170302</v>
      </c>
      <c r="B975" s="242" t="s">
        <v>894</v>
      </c>
      <c r="C975" s="185">
        <v>0</v>
      </c>
      <c r="D975" s="243"/>
    </row>
    <row r="976" customFormat="1" ht="18" customHeight="1" spans="1:4">
      <c r="A976" s="241">
        <v>2170303</v>
      </c>
      <c r="B976" s="242" t="s">
        <v>895</v>
      </c>
      <c r="C976" s="185">
        <v>0</v>
      </c>
      <c r="D976" s="243"/>
    </row>
    <row r="977" ht="18" customHeight="1" spans="1:4">
      <c r="A977" s="241">
        <v>2170304</v>
      </c>
      <c r="B977" s="242" t="s">
        <v>896</v>
      </c>
      <c r="C977" s="185">
        <v>0</v>
      </c>
      <c r="D977" s="243"/>
    </row>
    <row r="978" ht="18" customHeight="1" spans="1:4">
      <c r="A978" s="241">
        <v>2170399</v>
      </c>
      <c r="B978" s="242" t="s">
        <v>897</v>
      </c>
      <c r="C978" s="185">
        <v>0</v>
      </c>
      <c r="D978" s="243"/>
    </row>
    <row r="979" ht="18" customHeight="1" spans="1:4">
      <c r="A979" s="241">
        <v>21704</v>
      </c>
      <c r="B979" s="242" t="s">
        <v>898</v>
      </c>
      <c r="C979" s="185">
        <v>0</v>
      </c>
      <c r="D979" s="243"/>
    </row>
    <row r="980" customFormat="1" ht="18" customHeight="1" spans="1:4">
      <c r="A980" s="241">
        <v>2170401</v>
      </c>
      <c r="B980" s="242" t="s">
        <v>899</v>
      </c>
      <c r="C980" s="185">
        <v>0</v>
      </c>
      <c r="D980" s="243"/>
    </row>
    <row r="981" customFormat="1" ht="18" customHeight="1" spans="1:4">
      <c r="A981" s="241">
        <v>2170499</v>
      </c>
      <c r="B981" s="242" t="s">
        <v>900</v>
      </c>
      <c r="C981" s="185">
        <v>0</v>
      </c>
      <c r="D981" s="243"/>
    </row>
    <row r="982" customFormat="1" ht="18" customHeight="1" spans="1:4">
      <c r="A982" s="241">
        <v>21799</v>
      </c>
      <c r="B982" s="242" t="s">
        <v>901</v>
      </c>
      <c r="C982" s="185">
        <v>0</v>
      </c>
      <c r="D982" s="240"/>
    </row>
    <row r="983" ht="18" customHeight="1" spans="1:4">
      <c r="A983" s="241">
        <v>2179902</v>
      </c>
      <c r="B983" s="242" t="s">
        <v>902</v>
      </c>
      <c r="C983" s="185">
        <v>0</v>
      </c>
      <c r="D983" s="243"/>
    </row>
    <row r="984" ht="18" customHeight="1" spans="1:4">
      <c r="A984" s="241">
        <v>2179999</v>
      </c>
      <c r="B984" s="242" t="s">
        <v>903</v>
      </c>
      <c r="C984" s="185">
        <v>0</v>
      </c>
      <c r="D984" s="240"/>
    </row>
    <row r="985" ht="18" customHeight="1" spans="1:4">
      <c r="A985" s="241">
        <v>219</v>
      </c>
      <c r="B985" s="242" t="s">
        <v>904</v>
      </c>
      <c r="C985" s="185">
        <v>750</v>
      </c>
      <c r="D985" s="240"/>
    </row>
    <row r="986" customFormat="1" ht="18" customHeight="1" spans="1:4">
      <c r="A986" s="241">
        <v>21901</v>
      </c>
      <c r="B986" s="242" t="s">
        <v>905</v>
      </c>
      <c r="C986" s="185">
        <v>0</v>
      </c>
      <c r="D986" s="240"/>
    </row>
    <row r="987" customFormat="1" ht="18" customHeight="1" spans="1:4">
      <c r="A987" s="241">
        <v>21902</v>
      </c>
      <c r="B987" s="242" t="s">
        <v>906</v>
      </c>
      <c r="C987" s="185">
        <v>0</v>
      </c>
      <c r="D987" s="243"/>
    </row>
    <row r="988" ht="18" customHeight="1" spans="1:4">
      <c r="A988" s="241">
        <v>21903</v>
      </c>
      <c r="B988" s="242" t="s">
        <v>907</v>
      </c>
      <c r="C988" s="185">
        <v>0</v>
      </c>
      <c r="D988" s="243"/>
    </row>
    <row r="989" ht="18" customHeight="1" spans="1:4">
      <c r="A989" s="241">
        <v>21904</v>
      </c>
      <c r="B989" s="242" t="s">
        <v>908</v>
      </c>
      <c r="C989" s="185">
        <v>0</v>
      </c>
      <c r="D989" s="243"/>
    </row>
    <row r="990" ht="18" customHeight="1" spans="1:4">
      <c r="A990" s="241">
        <v>21905</v>
      </c>
      <c r="B990" s="242" t="s">
        <v>909</v>
      </c>
      <c r="C990" s="185">
        <v>0</v>
      </c>
      <c r="D990" s="243"/>
    </row>
    <row r="991" ht="18" customHeight="1" spans="1:4">
      <c r="A991" s="241">
        <v>21906</v>
      </c>
      <c r="B991" s="242" t="s">
        <v>685</v>
      </c>
      <c r="C991" s="185">
        <v>0</v>
      </c>
      <c r="D991" s="243"/>
    </row>
    <row r="992" ht="18" customHeight="1" spans="1:4">
      <c r="A992" s="241">
        <v>21907</v>
      </c>
      <c r="B992" s="242" t="s">
        <v>910</v>
      </c>
      <c r="C992" s="185">
        <v>0</v>
      </c>
      <c r="D992" s="243"/>
    </row>
    <row r="993" ht="18" customHeight="1" spans="1:4">
      <c r="A993" s="241">
        <v>21908</v>
      </c>
      <c r="B993" s="242" t="s">
        <v>911</v>
      </c>
      <c r="C993" s="185">
        <v>0</v>
      </c>
      <c r="D993" s="243"/>
    </row>
    <row r="994" ht="18" customHeight="1" spans="1:4">
      <c r="A994" s="241">
        <v>21999</v>
      </c>
      <c r="B994" s="242" t="s">
        <v>912</v>
      </c>
      <c r="C994" s="185">
        <v>750</v>
      </c>
      <c r="D994" s="240"/>
    </row>
    <row r="995" ht="18" customHeight="1" spans="1:4">
      <c r="A995" s="241">
        <v>220</v>
      </c>
      <c r="B995" s="242" t="s">
        <v>913</v>
      </c>
      <c r="C995" s="185">
        <v>15652</v>
      </c>
      <c r="D995" s="240"/>
    </row>
    <row r="996" customFormat="1" ht="18" customHeight="1" spans="1:4">
      <c r="A996" s="241">
        <v>22001</v>
      </c>
      <c r="B996" s="242" t="s">
        <v>914</v>
      </c>
      <c r="C996" s="185">
        <v>15418</v>
      </c>
      <c r="D996" s="240"/>
    </row>
    <row r="997" s="230" customFormat="1" ht="18" customHeight="1" spans="1:4">
      <c r="A997" s="241">
        <v>2200101</v>
      </c>
      <c r="B997" s="242" t="s">
        <v>149</v>
      </c>
      <c r="C997" s="185">
        <v>11037</v>
      </c>
      <c r="D997" s="240"/>
    </row>
    <row r="998" ht="18" customHeight="1" spans="1:4">
      <c r="A998" s="241">
        <v>2200102</v>
      </c>
      <c r="B998" s="242" t="s">
        <v>150</v>
      </c>
      <c r="C998" s="185">
        <v>320</v>
      </c>
      <c r="D998" s="240"/>
    </row>
    <row r="999" customFormat="1" ht="18" customHeight="1" spans="1:4">
      <c r="A999" s="241">
        <v>2200103</v>
      </c>
      <c r="B999" s="242" t="s">
        <v>151</v>
      </c>
      <c r="C999" s="185">
        <v>0</v>
      </c>
      <c r="D999" s="243"/>
    </row>
    <row r="1000" ht="18" customHeight="1" spans="1:4">
      <c r="A1000" s="241">
        <v>2200104</v>
      </c>
      <c r="B1000" s="242" t="s">
        <v>915</v>
      </c>
      <c r="C1000" s="185">
        <v>656</v>
      </c>
      <c r="D1000" s="243"/>
    </row>
    <row r="1001" ht="18" customHeight="1" spans="1:4">
      <c r="A1001" s="241">
        <v>2200106</v>
      </c>
      <c r="B1001" s="242" t="s">
        <v>916</v>
      </c>
      <c r="C1001" s="185">
        <v>970</v>
      </c>
      <c r="D1001" s="240"/>
    </row>
    <row r="1002" ht="18" customHeight="1" spans="1:4">
      <c r="A1002" s="241">
        <v>2200107</v>
      </c>
      <c r="B1002" s="242" t="s">
        <v>917</v>
      </c>
      <c r="C1002" s="185">
        <v>0</v>
      </c>
      <c r="D1002" s="243"/>
    </row>
    <row r="1003" ht="18" customHeight="1" spans="1:4">
      <c r="A1003" s="241">
        <v>2200108</v>
      </c>
      <c r="B1003" s="242" t="s">
        <v>918</v>
      </c>
      <c r="C1003" s="185">
        <v>115</v>
      </c>
      <c r="D1003" s="243"/>
    </row>
    <row r="1004" ht="18" customHeight="1" spans="1:4">
      <c r="A1004" s="241">
        <v>2200109</v>
      </c>
      <c r="B1004" s="242" t="s">
        <v>919</v>
      </c>
      <c r="C1004" s="185">
        <v>1527</v>
      </c>
      <c r="D1004" s="243"/>
    </row>
    <row r="1005" ht="18" customHeight="1" spans="1:4">
      <c r="A1005" s="241">
        <v>2200112</v>
      </c>
      <c r="B1005" s="242" t="s">
        <v>920</v>
      </c>
      <c r="C1005" s="185">
        <v>0</v>
      </c>
      <c r="D1005" s="243"/>
    </row>
    <row r="1006" ht="18" customHeight="1" spans="1:4">
      <c r="A1006" s="241">
        <v>2200113</v>
      </c>
      <c r="B1006" s="242" t="s">
        <v>921</v>
      </c>
      <c r="C1006" s="185">
        <v>0</v>
      </c>
      <c r="D1006" s="240"/>
    </row>
    <row r="1007" ht="18" customHeight="1" spans="1:4">
      <c r="A1007" s="241">
        <v>2200114</v>
      </c>
      <c r="B1007" s="242" t="s">
        <v>922</v>
      </c>
      <c r="C1007" s="185">
        <v>70</v>
      </c>
      <c r="D1007" s="243"/>
    </row>
    <row r="1008" ht="18" customHeight="1" spans="1:4">
      <c r="A1008" s="241">
        <v>2200115</v>
      </c>
      <c r="B1008" s="242" t="s">
        <v>923</v>
      </c>
      <c r="C1008" s="185">
        <v>0</v>
      </c>
      <c r="D1008" s="243"/>
    </row>
    <row r="1009" ht="18" customHeight="1" spans="1:4">
      <c r="A1009" s="241">
        <v>2200116</v>
      </c>
      <c r="B1009" s="242" t="s">
        <v>924</v>
      </c>
      <c r="C1009" s="185">
        <v>0</v>
      </c>
      <c r="D1009" s="243"/>
    </row>
    <row r="1010" ht="18" customHeight="1" spans="1:4">
      <c r="A1010" s="241">
        <v>2200119</v>
      </c>
      <c r="B1010" s="242" t="s">
        <v>925</v>
      </c>
      <c r="C1010" s="185">
        <v>0</v>
      </c>
      <c r="D1010" s="243"/>
    </row>
    <row r="1011" ht="18" customHeight="1" spans="1:4">
      <c r="A1011" s="241">
        <v>2200120</v>
      </c>
      <c r="B1011" s="242" t="s">
        <v>926</v>
      </c>
      <c r="C1011" s="185">
        <v>0</v>
      </c>
      <c r="D1011" s="243"/>
    </row>
    <row r="1012" ht="18" customHeight="1" spans="1:4">
      <c r="A1012" s="241">
        <v>2200121</v>
      </c>
      <c r="B1012" s="242" t="s">
        <v>927</v>
      </c>
      <c r="C1012" s="185">
        <v>0</v>
      </c>
      <c r="D1012" s="243"/>
    </row>
    <row r="1013" ht="18" customHeight="1" spans="1:4">
      <c r="A1013" s="241">
        <v>2200122</v>
      </c>
      <c r="B1013" s="242" t="s">
        <v>928</v>
      </c>
      <c r="C1013" s="185">
        <v>0</v>
      </c>
      <c r="D1013" s="243"/>
    </row>
    <row r="1014" ht="18" customHeight="1" spans="1:4">
      <c r="A1014" s="241">
        <v>2200123</v>
      </c>
      <c r="B1014" s="242" t="s">
        <v>929</v>
      </c>
      <c r="C1014" s="185">
        <v>0</v>
      </c>
      <c r="D1014" s="243"/>
    </row>
    <row r="1015" customFormat="1" ht="18" customHeight="1" spans="1:4">
      <c r="A1015" s="241">
        <v>2200124</v>
      </c>
      <c r="B1015" s="242" t="s">
        <v>930</v>
      </c>
      <c r="C1015" s="185">
        <v>0</v>
      </c>
      <c r="D1015" s="243"/>
    </row>
    <row r="1016" s="230" customFormat="1" ht="18" customHeight="1" spans="1:4">
      <c r="A1016" s="241">
        <v>2200125</v>
      </c>
      <c r="B1016" s="242" t="s">
        <v>931</v>
      </c>
      <c r="C1016" s="185">
        <v>0</v>
      </c>
      <c r="D1016" s="243"/>
    </row>
    <row r="1017" ht="18" customHeight="1" spans="1:4">
      <c r="A1017" s="241">
        <v>2200126</v>
      </c>
      <c r="B1017" s="242" t="s">
        <v>932</v>
      </c>
      <c r="C1017" s="185">
        <v>0</v>
      </c>
      <c r="D1017" s="243"/>
    </row>
    <row r="1018" ht="18" customHeight="1" spans="1:4">
      <c r="A1018" s="241">
        <v>2200127</v>
      </c>
      <c r="B1018" s="242" t="s">
        <v>933</v>
      </c>
      <c r="C1018" s="185">
        <v>0</v>
      </c>
      <c r="D1018" s="243"/>
    </row>
    <row r="1019" ht="18" customHeight="1" spans="1:4">
      <c r="A1019" s="241">
        <v>2200128</v>
      </c>
      <c r="B1019" s="242" t="s">
        <v>934</v>
      </c>
      <c r="C1019" s="185">
        <v>0</v>
      </c>
      <c r="D1019" s="243"/>
    </row>
    <row r="1020" ht="18" customHeight="1" spans="1:4">
      <c r="A1020" s="241">
        <v>2200129</v>
      </c>
      <c r="B1020" s="242" t="s">
        <v>935</v>
      </c>
      <c r="C1020" s="185">
        <v>0</v>
      </c>
      <c r="D1020" s="243"/>
    </row>
    <row r="1021" s="230" customFormat="1" ht="18" customHeight="1" spans="1:4">
      <c r="A1021" s="241">
        <v>2200150</v>
      </c>
      <c r="B1021" s="242" t="s">
        <v>158</v>
      </c>
      <c r="C1021" s="185">
        <v>505</v>
      </c>
      <c r="D1021" s="240"/>
    </row>
    <row r="1022" customFormat="1" ht="18" customHeight="1" spans="1:4">
      <c r="A1022" s="241">
        <v>2200199</v>
      </c>
      <c r="B1022" s="242" t="s">
        <v>936</v>
      </c>
      <c r="C1022" s="185">
        <v>218</v>
      </c>
      <c r="D1022" s="240"/>
    </row>
    <row r="1023" customFormat="1" ht="18" customHeight="1" spans="1:4">
      <c r="A1023" s="241">
        <v>22005</v>
      </c>
      <c r="B1023" s="242" t="s">
        <v>937</v>
      </c>
      <c r="C1023" s="185">
        <v>234</v>
      </c>
      <c r="D1023" s="240"/>
    </row>
    <row r="1024" customFormat="1" ht="18" customHeight="1" spans="1:4">
      <c r="A1024" s="241">
        <v>2200501</v>
      </c>
      <c r="B1024" s="242" t="s">
        <v>149</v>
      </c>
      <c r="C1024" s="185">
        <v>0</v>
      </c>
      <c r="D1024" s="240"/>
    </row>
    <row r="1025" customFormat="1" ht="18" customHeight="1" spans="1:4">
      <c r="A1025" s="241">
        <v>2200502</v>
      </c>
      <c r="B1025" s="242" t="s">
        <v>150</v>
      </c>
      <c r="C1025" s="185">
        <v>0</v>
      </c>
      <c r="D1025" s="243"/>
    </row>
    <row r="1026" customFormat="1" ht="18" customHeight="1" spans="1:4">
      <c r="A1026" s="241">
        <v>2200503</v>
      </c>
      <c r="B1026" s="242" t="s">
        <v>151</v>
      </c>
      <c r="C1026" s="185">
        <v>0</v>
      </c>
      <c r="D1026" s="243"/>
    </row>
    <row r="1027" customFormat="1" ht="18" customHeight="1" spans="1:4">
      <c r="A1027" s="241">
        <v>2200504</v>
      </c>
      <c r="B1027" s="242" t="s">
        <v>938</v>
      </c>
      <c r="C1027" s="185">
        <v>164</v>
      </c>
      <c r="D1027" s="240"/>
    </row>
    <row r="1028" ht="18" customHeight="1" spans="1:4">
      <c r="A1028" s="241">
        <v>2200506</v>
      </c>
      <c r="B1028" s="242" t="s">
        <v>939</v>
      </c>
      <c r="C1028" s="185">
        <v>0</v>
      </c>
      <c r="D1028" s="243"/>
    </row>
    <row r="1029" ht="18" customHeight="1" spans="1:4">
      <c r="A1029" s="241">
        <v>2200507</v>
      </c>
      <c r="B1029" s="242" t="s">
        <v>940</v>
      </c>
      <c r="C1029" s="185">
        <v>0</v>
      </c>
      <c r="D1029" s="243"/>
    </row>
    <row r="1030" customFormat="1" ht="18" customHeight="1" spans="1:4">
      <c r="A1030" s="241">
        <v>2200508</v>
      </c>
      <c r="B1030" s="242" t="s">
        <v>941</v>
      </c>
      <c r="C1030" s="185">
        <v>0</v>
      </c>
      <c r="D1030" s="243"/>
    </row>
    <row r="1031" customFormat="1" ht="18" customHeight="1" spans="1:4">
      <c r="A1031" s="241">
        <v>2200509</v>
      </c>
      <c r="B1031" s="242" t="s">
        <v>942</v>
      </c>
      <c r="C1031" s="185">
        <v>0</v>
      </c>
      <c r="D1031" s="240"/>
    </row>
    <row r="1032" customFormat="1" ht="18" customHeight="1" spans="1:4">
      <c r="A1032" s="241">
        <v>2200510</v>
      </c>
      <c r="B1032" s="242" t="s">
        <v>943</v>
      </c>
      <c r="C1032" s="185">
        <v>0</v>
      </c>
      <c r="D1032" s="243"/>
    </row>
    <row r="1033" customFormat="1" ht="18" customHeight="1" spans="1:4">
      <c r="A1033" s="241">
        <v>2200511</v>
      </c>
      <c r="B1033" s="242" t="s">
        <v>944</v>
      </c>
      <c r="C1033" s="185">
        <v>0</v>
      </c>
      <c r="D1033" s="243"/>
    </row>
    <row r="1034" ht="18" customHeight="1" spans="1:4">
      <c r="A1034" s="241">
        <v>2200512</v>
      </c>
      <c r="B1034" s="242" t="s">
        <v>945</v>
      </c>
      <c r="C1034" s="185">
        <v>0</v>
      </c>
      <c r="D1034" s="243"/>
    </row>
    <row r="1035" ht="18" customHeight="1" spans="1:4">
      <c r="A1035" s="241">
        <v>2200513</v>
      </c>
      <c r="B1035" s="242" t="s">
        <v>946</v>
      </c>
      <c r="C1035" s="185">
        <v>0</v>
      </c>
      <c r="D1035" s="243"/>
    </row>
    <row r="1036" ht="18" customHeight="1" spans="1:4">
      <c r="A1036" s="241">
        <v>2200514</v>
      </c>
      <c r="B1036" s="242" t="s">
        <v>947</v>
      </c>
      <c r="C1036" s="185">
        <v>0</v>
      </c>
      <c r="D1036" s="243"/>
    </row>
    <row r="1037" ht="18" customHeight="1" spans="1:4">
      <c r="A1037" s="241">
        <v>2200599</v>
      </c>
      <c r="B1037" s="242" t="s">
        <v>948</v>
      </c>
      <c r="C1037" s="185">
        <v>70</v>
      </c>
      <c r="D1037" s="240"/>
    </row>
    <row r="1038" ht="18" customHeight="1" spans="1:4">
      <c r="A1038" s="241">
        <v>22099</v>
      </c>
      <c r="B1038" s="242" t="s">
        <v>949</v>
      </c>
      <c r="C1038" s="185">
        <v>0</v>
      </c>
      <c r="D1038" s="240"/>
    </row>
    <row r="1039" ht="18" customHeight="1" spans="1:4">
      <c r="A1039" s="241">
        <v>2209999</v>
      </c>
      <c r="B1039" s="242" t="s">
        <v>950</v>
      </c>
      <c r="C1039" s="185">
        <v>0</v>
      </c>
      <c r="D1039" s="243"/>
    </row>
    <row r="1040" ht="18" customHeight="1" spans="1:4">
      <c r="A1040" s="241">
        <v>221</v>
      </c>
      <c r="B1040" s="242" t="s">
        <v>951</v>
      </c>
      <c r="C1040" s="185">
        <v>3248</v>
      </c>
      <c r="D1040" s="240"/>
    </row>
    <row r="1041" ht="18" customHeight="1" spans="1:4">
      <c r="A1041" s="241">
        <v>22101</v>
      </c>
      <c r="B1041" s="242" t="s">
        <v>952</v>
      </c>
      <c r="C1041" s="185">
        <v>3248</v>
      </c>
      <c r="D1041" s="243"/>
    </row>
    <row r="1042" ht="18" customHeight="1" spans="1:4">
      <c r="A1042" s="241">
        <v>2210101</v>
      </c>
      <c r="B1042" s="242" t="s">
        <v>953</v>
      </c>
      <c r="C1042" s="185">
        <v>0</v>
      </c>
      <c r="D1042" s="243"/>
    </row>
    <row r="1043" ht="18" customHeight="1" spans="1:4">
      <c r="A1043" s="241">
        <v>2210102</v>
      </c>
      <c r="B1043" s="242" t="s">
        <v>954</v>
      </c>
      <c r="C1043" s="185">
        <v>0</v>
      </c>
      <c r="D1043" s="243"/>
    </row>
    <row r="1044" ht="18" customHeight="1" spans="1:4">
      <c r="A1044" s="241">
        <v>2210103</v>
      </c>
      <c r="B1044" s="242" t="s">
        <v>955</v>
      </c>
      <c r="C1044" s="185">
        <v>71</v>
      </c>
      <c r="D1044" s="243"/>
    </row>
    <row r="1045" ht="18" customHeight="1" spans="1:4">
      <c r="A1045" s="241">
        <v>2210104</v>
      </c>
      <c r="B1045" s="242" t="s">
        <v>956</v>
      </c>
      <c r="C1045" s="185">
        <v>0</v>
      </c>
      <c r="D1045" s="243"/>
    </row>
    <row r="1046" ht="18" customHeight="1" spans="1:4">
      <c r="A1046" s="241">
        <v>2210105</v>
      </c>
      <c r="B1046" s="242" t="s">
        <v>957</v>
      </c>
      <c r="C1046" s="185">
        <v>76</v>
      </c>
      <c r="D1046" s="243"/>
    </row>
    <row r="1047" ht="18" customHeight="1" spans="1:4">
      <c r="A1047" s="241">
        <v>2210106</v>
      </c>
      <c r="B1047" s="242" t="s">
        <v>958</v>
      </c>
      <c r="C1047" s="185">
        <v>16</v>
      </c>
      <c r="D1047" s="243"/>
    </row>
    <row r="1048" ht="18" customHeight="1" spans="1:4">
      <c r="A1048" s="241">
        <v>2210107</v>
      </c>
      <c r="B1048" s="242" t="s">
        <v>959</v>
      </c>
      <c r="C1048" s="185">
        <v>0</v>
      </c>
      <c r="D1048" s="243"/>
    </row>
    <row r="1049" ht="18" customHeight="1" spans="1:4">
      <c r="A1049" s="241">
        <v>2210108</v>
      </c>
      <c r="B1049" s="242" t="s">
        <v>960</v>
      </c>
      <c r="C1049" s="185">
        <v>3085</v>
      </c>
      <c r="D1049" s="243"/>
    </row>
    <row r="1050" ht="18" customHeight="1" spans="1:4">
      <c r="A1050" s="241">
        <v>2210109</v>
      </c>
      <c r="B1050" s="242" t="s">
        <v>961</v>
      </c>
      <c r="C1050" s="185">
        <v>0</v>
      </c>
      <c r="D1050" s="243"/>
    </row>
    <row r="1051" ht="18" customHeight="1" spans="1:4">
      <c r="A1051" s="246">
        <v>2210110</v>
      </c>
      <c r="B1051" s="247" t="s">
        <v>962</v>
      </c>
      <c r="C1051" s="185">
        <v>0</v>
      </c>
      <c r="D1051" s="243"/>
    </row>
    <row r="1052" ht="18" customHeight="1" spans="1:4">
      <c r="A1052" s="241">
        <v>2210199</v>
      </c>
      <c r="B1052" s="242" t="s">
        <v>963</v>
      </c>
      <c r="C1052" s="185">
        <v>0</v>
      </c>
      <c r="D1052" s="243"/>
    </row>
    <row r="1053" ht="18" customHeight="1" spans="1:4">
      <c r="A1053" s="241">
        <v>22102</v>
      </c>
      <c r="B1053" s="242" t="s">
        <v>964</v>
      </c>
      <c r="C1053" s="185">
        <v>0</v>
      </c>
      <c r="D1053" s="240"/>
    </row>
    <row r="1054" ht="18" customHeight="1" spans="1:4">
      <c r="A1054" s="241">
        <v>2210201</v>
      </c>
      <c r="B1054" s="242" t="s">
        <v>965</v>
      </c>
      <c r="C1054" s="185">
        <v>0</v>
      </c>
      <c r="D1054" s="240"/>
    </row>
    <row r="1055" customFormat="1" ht="18" customHeight="1" spans="1:4">
      <c r="A1055" s="241">
        <v>2210202</v>
      </c>
      <c r="B1055" s="242" t="s">
        <v>966</v>
      </c>
      <c r="C1055" s="185">
        <v>0</v>
      </c>
      <c r="D1055" s="243"/>
    </row>
    <row r="1056" ht="18" customHeight="1" spans="1:4">
      <c r="A1056" s="241">
        <v>2210203</v>
      </c>
      <c r="B1056" s="242" t="s">
        <v>967</v>
      </c>
      <c r="C1056" s="185">
        <v>0</v>
      </c>
      <c r="D1056" s="240"/>
    </row>
    <row r="1057" ht="18" customHeight="1" spans="1:4">
      <c r="A1057" s="241">
        <v>22103</v>
      </c>
      <c r="B1057" s="242" t="s">
        <v>968</v>
      </c>
      <c r="C1057" s="185">
        <v>0</v>
      </c>
      <c r="D1057" s="243"/>
    </row>
    <row r="1058" customFormat="1" ht="18" customHeight="1" spans="1:4">
      <c r="A1058" s="241">
        <v>2210301</v>
      </c>
      <c r="B1058" s="242" t="s">
        <v>969</v>
      </c>
      <c r="C1058" s="185">
        <v>0</v>
      </c>
      <c r="D1058" s="243"/>
    </row>
    <row r="1059" customFormat="1" ht="18" customHeight="1" spans="1:4">
      <c r="A1059" s="241">
        <v>2210302</v>
      </c>
      <c r="B1059" s="242" t="s">
        <v>970</v>
      </c>
      <c r="C1059" s="185">
        <v>0</v>
      </c>
      <c r="D1059" s="243"/>
    </row>
    <row r="1060" customFormat="1" ht="18" customHeight="1" spans="1:4">
      <c r="A1060" s="241">
        <v>2210399</v>
      </c>
      <c r="B1060" s="242" t="s">
        <v>971</v>
      </c>
      <c r="C1060" s="185">
        <v>0</v>
      </c>
      <c r="D1060" s="243"/>
    </row>
    <row r="1061" customFormat="1" ht="18" customHeight="1" spans="1:4">
      <c r="A1061" s="241">
        <v>222</v>
      </c>
      <c r="B1061" s="242" t="s">
        <v>972</v>
      </c>
      <c r="C1061" s="185">
        <v>1513</v>
      </c>
      <c r="D1061" s="240"/>
    </row>
    <row r="1062" customFormat="1" ht="18" customHeight="1" spans="1:4">
      <c r="A1062" s="241">
        <v>22201</v>
      </c>
      <c r="B1062" s="242" t="s">
        <v>973</v>
      </c>
      <c r="C1062" s="185">
        <v>1513</v>
      </c>
      <c r="D1062" s="240"/>
    </row>
    <row r="1063" ht="18" customHeight="1" spans="1:4">
      <c r="A1063" s="241">
        <v>2220101</v>
      </c>
      <c r="B1063" s="242" t="s">
        <v>149</v>
      </c>
      <c r="C1063" s="185">
        <v>0</v>
      </c>
      <c r="D1063" s="240"/>
    </row>
    <row r="1064" customFormat="1" ht="18" customHeight="1" spans="1:4">
      <c r="A1064" s="241">
        <v>2220102</v>
      </c>
      <c r="B1064" s="242" t="s">
        <v>150</v>
      </c>
      <c r="C1064" s="185">
        <v>0</v>
      </c>
      <c r="D1064" s="240"/>
    </row>
    <row r="1065" customFormat="1" ht="18" customHeight="1" spans="1:4">
      <c r="A1065" s="241">
        <v>2220103</v>
      </c>
      <c r="B1065" s="242" t="s">
        <v>151</v>
      </c>
      <c r="C1065" s="185">
        <v>0</v>
      </c>
      <c r="D1065" s="243"/>
    </row>
    <row r="1066" customFormat="1" ht="18" customHeight="1" spans="1:4">
      <c r="A1066" s="241">
        <v>2220104</v>
      </c>
      <c r="B1066" s="242" t="s">
        <v>974</v>
      </c>
      <c r="C1066" s="185">
        <v>0</v>
      </c>
      <c r="D1066" s="243"/>
    </row>
    <row r="1067" customFormat="1" ht="18" customHeight="1" spans="1:4">
      <c r="A1067" s="241">
        <v>2220105</v>
      </c>
      <c r="B1067" s="242" t="s">
        <v>975</v>
      </c>
      <c r="C1067" s="185">
        <v>0</v>
      </c>
      <c r="D1067" s="240"/>
    </row>
    <row r="1068" ht="18" customHeight="1" spans="1:4">
      <c r="A1068" s="241">
        <v>2220106</v>
      </c>
      <c r="B1068" s="242" t="s">
        <v>976</v>
      </c>
      <c r="C1068" s="185">
        <v>0</v>
      </c>
      <c r="D1068" s="243"/>
    </row>
    <row r="1069" ht="18" customHeight="1" spans="1:4">
      <c r="A1069" s="241">
        <v>2220107</v>
      </c>
      <c r="B1069" s="242" t="s">
        <v>977</v>
      </c>
      <c r="C1069" s="185">
        <v>0</v>
      </c>
      <c r="D1069" s="243"/>
    </row>
    <row r="1070" customFormat="1" ht="18" customHeight="1" spans="1:4">
      <c r="A1070" s="241">
        <v>2220112</v>
      </c>
      <c r="B1070" s="242" t="s">
        <v>978</v>
      </c>
      <c r="C1070" s="185">
        <v>0</v>
      </c>
      <c r="D1070" s="240"/>
    </row>
    <row r="1071" customFormat="1" ht="18" customHeight="1" spans="1:4">
      <c r="A1071" s="241">
        <v>2220113</v>
      </c>
      <c r="B1071" s="242" t="s">
        <v>979</v>
      </c>
      <c r="C1071" s="185">
        <v>0</v>
      </c>
      <c r="D1071" s="243"/>
    </row>
    <row r="1072" ht="18" customHeight="1" spans="1:4">
      <c r="A1072" s="241">
        <v>2220114</v>
      </c>
      <c r="B1072" s="242" t="s">
        <v>980</v>
      </c>
      <c r="C1072" s="185">
        <v>0</v>
      </c>
      <c r="D1072" s="243"/>
    </row>
    <row r="1073" customFormat="1" ht="18" customHeight="1" spans="1:4">
      <c r="A1073" s="241">
        <v>2220115</v>
      </c>
      <c r="B1073" s="242" t="s">
        <v>981</v>
      </c>
      <c r="C1073" s="185">
        <v>898</v>
      </c>
      <c r="D1073" s="243"/>
    </row>
    <row r="1074" customFormat="1" ht="18" customHeight="1" spans="1:4">
      <c r="A1074" s="241">
        <v>2220118</v>
      </c>
      <c r="B1074" s="242" t="s">
        <v>982</v>
      </c>
      <c r="C1074" s="185">
        <v>0</v>
      </c>
      <c r="D1074" s="243"/>
    </row>
    <row r="1075" customFormat="1" ht="18" customHeight="1" spans="1:4">
      <c r="A1075" s="241">
        <v>2220119</v>
      </c>
      <c r="B1075" s="242" t="s">
        <v>983</v>
      </c>
      <c r="C1075" s="185">
        <v>0</v>
      </c>
      <c r="D1075" s="243"/>
    </row>
    <row r="1076" ht="18" customHeight="1" spans="1:4">
      <c r="A1076" s="241">
        <v>2220120</v>
      </c>
      <c r="B1076" s="242" t="s">
        <v>984</v>
      </c>
      <c r="C1076" s="185">
        <v>0</v>
      </c>
      <c r="D1076" s="243"/>
    </row>
    <row r="1077" ht="18" customHeight="1" spans="1:4">
      <c r="A1077" s="241">
        <v>2220121</v>
      </c>
      <c r="B1077" s="242" t="s">
        <v>985</v>
      </c>
      <c r="C1077" s="185">
        <v>0</v>
      </c>
      <c r="D1077" s="243"/>
    </row>
    <row r="1078" ht="18" customHeight="1" spans="1:4">
      <c r="A1078" s="241">
        <v>2220150</v>
      </c>
      <c r="B1078" s="242" t="s">
        <v>158</v>
      </c>
      <c r="C1078" s="185">
        <v>0</v>
      </c>
      <c r="D1078" s="240"/>
    </row>
    <row r="1079" ht="18" customHeight="1" spans="1:4">
      <c r="A1079" s="241">
        <v>2220199</v>
      </c>
      <c r="B1079" s="242" t="s">
        <v>986</v>
      </c>
      <c r="C1079" s="185">
        <v>615</v>
      </c>
      <c r="D1079" s="240"/>
    </row>
    <row r="1080" customFormat="1" ht="18" customHeight="1" spans="1:4">
      <c r="A1080" s="241">
        <v>22203</v>
      </c>
      <c r="B1080" s="242" t="s">
        <v>987</v>
      </c>
      <c r="C1080" s="185">
        <v>0</v>
      </c>
      <c r="D1080" s="243"/>
    </row>
    <row r="1081" customFormat="1" ht="18" customHeight="1" spans="1:4">
      <c r="A1081" s="241">
        <v>2220301</v>
      </c>
      <c r="B1081" s="242" t="s">
        <v>988</v>
      </c>
      <c r="C1081" s="185">
        <v>0</v>
      </c>
      <c r="D1081" s="243"/>
    </row>
    <row r="1082" ht="18" customHeight="1" spans="1:4">
      <c r="A1082" s="246">
        <v>2220303</v>
      </c>
      <c r="B1082" s="247" t="s">
        <v>989</v>
      </c>
      <c r="C1082" s="185">
        <v>0</v>
      </c>
      <c r="D1082" s="243"/>
    </row>
    <row r="1083" customFormat="1" ht="18" customHeight="1" spans="1:4">
      <c r="A1083" s="241">
        <v>2220304</v>
      </c>
      <c r="B1083" s="242" t="s">
        <v>990</v>
      </c>
      <c r="C1083" s="185">
        <v>0</v>
      </c>
      <c r="D1083" s="243"/>
    </row>
    <row r="1084" customFormat="1" ht="18" customHeight="1" spans="1:4">
      <c r="A1084" s="241">
        <v>2220305</v>
      </c>
      <c r="B1084" s="242" t="s">
        <v>991</v>
      </c>
      <c r="C1084" s="185">
        <v>0</v>
      </c>
      <c r="D1084" s="243"/>
    </row>
    <row r="1085" ht="18" customHeight="1" spans="1:4">
      <c r="A1085" s="241">
        <v>2220399</v>
      </c>
      <c r="B1085" s="242" t="s">
        <v>992</v>
      </c>
      <c r="C1085" s="185">
        <v>0</v>
      </c>
      <c r="D1085" s="240"/>
    </row>
    <row r="1086" customFormat="1" ht="18" customHeight="1" spans="1:4">
      <c r="A1086" s="241">
        <v>22204</v>
      </c>
      <c r="B1086" s="242" t="s">
        <v>993</v>
      </c>
      <c r="C1086" s="185">
        <v>0</v>
      </c>
      <c r="D1086" s="240"/>
    </row>
    <row r="1087" customFormat="1" ht="18" customHeight="1" spans="1:4">
      <c r="A1087" s="241">
        <v>2220401</v>
      </c>
      <c r="B1087" s="242" t="s">
        <v>994</v>
      </c>
      <c r="C1087" s="185">
        <v>0</v>
      </c>
      <c r="D1087" s="240"/>
    </row>
    <row r="1088" customFormat="1" ht="18" customHeight="1" spans="1:4">
      <c r="A1088" s="241">
        <v>2220402</v>
      </c>
      <c r="B1088" s="242" t="s">
        <v>995</v>
      </c>
      <c r="C1088" s="185">
        <v>0</v>
      </c>
      <c r="D1088" s="243"/>
    </row>
    <row r="1089" customFormat="1" ht="18" customHeight="1" spans="1:4">
      <c r="A1089" s="241">
        <v>2220403</v>
      </c>
      <c r="B1089" s="242" t="s">
        <v>996</v>
      </c>
      <c r="C1089" s="185">
        <v>0</v>
      </c>
      <c r="D1089" s="243"/>
    </row>
    <row r="1090" customFormat="1" ht="18" customHeight="1" spans="1:4">
      <c r="A1090" s="241">
        <v>2220404</v>
      </c>
      <c r="B1090" s="242" t="s">
        <v>997</v>
      </c>
      <c r="C1090" s="185">
        <v>0</v>
      </c>
      <c r="D1090" s="243"/>
    </row>
    <row r="1091" customFormat="1" ht="18" customHeight="1" spans="1:4">
      <c r="A1091" s="241">
        <v>2220499</v>
      </c>
      <c r="B1091" s="242" t="s">
        <v>998</v>
      </c>
      <c r="C1091" s="185">
        <v>0</v>
      </c>
      <c r="D1091" s="240"/>
    </row>
    <row r="1092" customFormat="1" ht="18" customHeight="1" spans="1:4">
      <c r="A1092" s="241">
        <v>22205</v>
      </c>
      <c r="B1092" s="242" t="s">
        <v>999</v>
      </c>
      <c r="C1092" s="185">
        <v>0</v>
      </c>
      <c r="D1092" s="240"/>
    </row>
    <row r="1093" ht="18" customHeight="1" spans="1:4">
      <c r="A1093" s="241">
        <v>2220501</v>
      </c>
      <c r="B1093" s="242" t="s">
        <v>1000</v>
      </c>
      <c r="C1093" s="185">
        <v>0</v>
      </c>
      <c r="D1093" s="243"/>
    </row>
    <row r="1094" ht="18" customHeight="1" spans="1:4">
      <c r="A1094" s="241">
        <v>2220502</v>
      </c>
      <c r="B1094" s="242" t="s">
        <v>1001</v>
      </c>
      <c r="C1094" s="185">
        <v>0</v>
      </c>
      <c r="D1094" s="243"/>
    </row>
    <row r="1095" ht="18" customHeight="1" spans="1:4">
      <c r="A1095" s="241">
        <v>2220503</v>
      </c>
      <c r="B1095" s="242" t="s">
        <v>1002</v>
      </c>
      <c r="C1095" s="185">
        <v>0</v>
      </c>
      <c r="D1095" s="240"/>
    </row>
    <row r="1096" customFormat="1" ht="18" customHeight="1" spans="1:4">
      <c r="A1096" s="241">
        <v>2220504</v>
      </c>
      <c r="B1096" s="242" t="s">
        <v>1003</v>
      </c>
      <c r="C1096" s="185">
        <v>0</v>
      </c>
      <c r="D1096" s="243"/>
    </row>
    <row r="1097" customFormat="1" ht="18" customHeight="1" spans="1:4">
      <c r="A1097" s="241">
        <v>2220505</v>
      </c>
      <c r="B1097" s="242" t="s">
        <v>1004</v>
      </c>
      <c r="C1097" s="185">
        <v>0</v>
      </c>
      <c r="D1097" s="243"/>
    </row>
    <row r="1098" customFormat="1" ht="18" customHeight="1" spans="1:4">
      <c r="A1098" s="241">
        <v>2220506</v>
      </c>
      <c r="B1098" s="242" t="s">
        <v>1005</v>
      </c>
      <c r="C1098" s="185">
        <v>0</v>
      </c>
      <c r="D1098" s="243"/>
    </row>
    <row r="1099" customFormat="1" ht="18" customHeight="1" spans="1:4">
      <c r="A1099" s="241">
        <v>2220507</v>
      </c>
      <c r="B1099" s="242" t="s">
        <v>1006</v>
      </c>
      <c r="C1099" s="185">
        <v>0</v>
      </c>
      <c r="D1099" s="243"/>
    </row>
    <row r="1100" customFormat="1" ht="18" customHeight="1" spans="1:4">
      <c r="A1100" s="241">
        <v>2220508</v>
      </c>
      <c r="B1100" s="242" t="s">
        <v>1007</v>
      </c>
      <c r="C1100" s="185">
        <v>0</v>
      </c>
      <c r="D1100" s="243"/>
    </row>
    <row r="1101" ht="18" customHeight="1" spans="1:4">
      <c r="A1101" s="241">
        <v>2220509</v>
      </c>
      <c r="B1101" s="242" t="s">
        <v>1008</v>
      </c>
      <c r="C1101" s="185">
        <v>0</v>
      </c>
      <c r="D1101" s="240"/>
    </row>
    <row r="1102" ht="18" customHeight="1" spans="1:4">
      <c r="A1102" s="241">
        <v>2220510</v>
      </c>
      <c r="B1102" s="242" t="s">
        <v>1009</v>
      </c>
      <c r="C1102" s="185">
        <v>0</v>
      </c>
      <c r="D1102" s="243"/>
    </row>
    <row r="1103" customFormat="1" ht="18" customHeight="1" spans="1:4">
      <c r="A1103" s="241">
        <v>2220511</v>
      </c>
      <c r="B1103" s="242" t="s">
        <v>1010</v>
      </c>
      <c r="C1103" s="185">
        <v>0</v>
      </c>
      <c r="D1103" s="243"/>
    </row>
    <row r="1104" customFormat="1" ht="18" customHeight="1" spans="1:4">
      <c r="A1104" s="241">
        <v>2220599</v>
      </c>
      <c r="B1104" s="242" t="s">
        <v>1011</v>
      </c>
      <c r="C1104" s="185">
        <v>0</v>
      </c>
      <c r="D1104" s="243"/>
    </row>
    <row r="1105" ht="18" customHeight="1" spans="1:4">
      <c r="A1105" s="241">
        <v>224</v>
      </c>
      <c r="B1105" s="242" t="s">
        <v>1012</v>
      </c>
      <c r="C1105" s="185">
        <v>6855</v>
      </c>
      <c r="D1105" s="240"/>
    </row>
    <row r="1106" ht="18" customHeight="1" spans="1:4">
      <c r="A1106" s="241">
        <v>22401</v>
      </c>
      <c r="B1106" s="242" t="s">
        <v>1013</v>
      </c>
      <c r="C1106" s="185">
        <v>2804</v>
      </c>
      <c r="D1106" s="240"/>
    </row>
    <row r="1107" ht="18" customHeight="1" spans="1:4">
      <c r="A1107" s="241">
        <v>2240101</v>
      </c>
      <c r="B1107" s="242" t="s">
        <v>149</v>
      </c>
      <c r="C1107" s="185">
        <v>1777</v>
      </c>
      <c r="D1107" s="240"/>
    </row>
    <row r="1108" ht="18" customHeight="1" spans="1:4">
      <c r="A1108" s="241">
        <v>2240102</v>
      </c>
      <c r="B1108" s="242" t="s">
        <v>150</v>
      </c>
      <c r="C1108" s="185">
        <v>0</v>
      </c>
      <c r="D1108" s="240"/>
    </row>
    <row r="1109" ht="18" customHeight="1" spans="1:4">
      <c r="A1109" s="241">
        <v>2240103</v>
      </c>
      <c r="B1109" s="242" t="s">
        <v>151</v>
      </c>
      <c r="C1109" s="185">
        <v>0</v>
      </c>
      <c r="D1109" s="240"/>
    </row>
    <row r="1110" ht="18" customHeight="1" spans="1:4">
      <c r="A1110" s="241">
        <v>2240104</v>
      </c>
      <c r="B1110" s="242" t="s">
        <v>1014</v>
      </c>
      <c r="C1110" s="185">
        <v>35</v>
      </c>
      <c r="D1110" s="240"/>
    </row>
    <row r="1111" ht="18" customHeight="1" spans="1:4">
      <c r="A1111" s="241">
        <v>2240105</v>
      </c>
      <c r="B1111" s="242" t="s">
        <v>1015</v>
      </c>
      <c r="C1111" s="185">
        <v>0</v>
      </c>
      <c r="D1111" s="243"/>
    </row>
    <row r="1112" customFormat="1" ht="18" customHeight="1" spans="1:4">
      <c r="A1112" s="241">
        <v>2240106</v>
      </c>
      <c r="B1112" s="242" t="s">
        <v>1016</v>
      </c>
      <c r="C1112" s="185">
        <v>233</v>
      </c>
      <c r="D1112" s="240"/>
    </row>
    <row r="1113" customFormat="1" ht="18" customHeight="1" spans="1:4">
      <c r="A1113" s="241">
        <v>2240108</v>
      </c>
      <c r="B1113" s="242" t="s">
        <v>1017</v>
      </c>
      <c r="C1113" s="185">
        <v>400</v>
      </c>
      <c r="D1113" s="240"/>
    </row>
    <row r="1114" ht="18" customHeight="1" spans="1:4">
      <c r="A1114" s="241">
        <v>2240109</v>
      </c>
      <c r="B1114" s="242" t="s">
        <v>1018</v>
      </c>
      <c r="C1114" s="185">
        <v>30</v>
      </c>
      <c r="D1114" s="240"/>
    </row>
    <row r="1115" customFormat="1" ht="18" customHeight="1" spans="1:4">
      <c r="A1115" s="241">
        <v>2240150</v>
      </c>
      <c r="B1115" s="242" t="s">
        <v>158</v>
      </c>
      <c r="C1115" s="185">
        <v>0</v>
      </c>
      <c r="D1115" s="240"/>
    </row>
    <row r="1116" ht="18" customHeight="1" spans="1:4">
      <c r="A1116" s="241">
        <v>2240199</v>
      </c>
      <c r="B1116" s="242" t="s">
        <v>1019</v>
      </c>
      <c r="C1116" s="185">
        <v>329</v>
      </c>
      <c r="D1116" s="240"/>
    </row>
    <row r="1117" ht="18" customHeight="1" spans="1:4">
      <c r="A1117" s="241">
        <v>22402</v>
      </c>
      <c r="B1117" s="242" t="s">
        <v>1020</v>
      </c>
      <c r="C1117" s="185">
        <v>1872</v>
      </c>
      <c r="D1117" s="240"/>
    </row>
    <row r="1118" ht="18" customHeight="1" spans="1:4">
      <c r="A1118" s="241">
        <v>2240201</v>
      </c>
      <c r="B1118" s="242" t="s">
        <v>149</v>
      </c>
      <c r="C1118" s="185">
        <v>0</v>
      </c>
      <c r="D1118" s="240"/>
    </row>
    <row r="1119" s="230" customFormat="1" ht="18" customHeight="1" spans="1:4">
      <c r="A1119" s="241">
        <v>2240202</v>
      </c>
      <c r="B1119" s="242" t="s">
        <v>150</v>
      </c>
      <c r="C1119" s="185">
        <v>0</v>
      </c>
      <c r="D1119" s="243"/>
    </row>
    <row r="1120" ht="18" customHeight="1" spans="1:4">
      <c r="A1120" s="241">
        <v>2240203</v>
      </c>
      <c r="B1120" s="242" t="s">
        <v>151</v>
      </c>
      <c r="C1120" s="185">
        <v>0</v>
      </c>
      <c r="D1120" s="240"/>
    </row>
    <row r="1121" ht="18" customHeight="1" spans="1:4">
      <c r="A1121" s="241">
        <v>2240204</v>
      </c>
      <c r="B1121" s="242" t="s">
        <v>1021</v>
      </c>
      <c r="C1121" s="185">
        <v>0</v>
      </c>
      <c r="D1121" s="240"/>
    </row>
    <row r="1122" ht="18" customHeight="1" spans="1:4">
      <c r="A1122" s="246">
        <v>2240250</v>
      </c>
      <c r="B1122" s="242" t="s">
        <v>158</v>
      </c>
      <c r="C1122" s="185">
        <v>0</v>
      </c>
      <c r="D1122" s="243"/>
    </row>
    <row r="1123" ht="18" customHeight="1" spans="1:4">
      <c r="A1123" s="241">
        <v>2240299</v>
      </c>
      <c r="B1123" s="242" t="s">
        <v>1022</v>
      </c>
      <c r="C1123" s="185">
        <v>1872</v>
      </c>
      <c r="D1123" s="243"/>
    </row>
    <row r="1124" ht="18" customHeight="1" spans="1:4">
      <c r="A1124" s="241">
        <v>22404</v>
      </c>
      <c r="B1124" s="242" t="s">
        <v>1023</v>
      </c>
      <c r="C1124" s="185">
        <v>0</v>
      </c>
      <c r="D1124" s="243"/>
    </row>
    <row r="1125" ht="18" customHeight="1" spans="1:4">
      <c r="A1125" s="241">
        <v>2240401</v>
      </c>
      <c r="B1125" s="242" t="s">
        <v>149</v>
      </c>
      <c r="C1125" s="185">
        <v>0</v>
      </c>
      <c r="D1125" s="243"/>
    </row>
    <row r="1126" s="230" customFormat="1" ht="18" customHeight="1" spans="1:4">
      <c r="A1126" s="241">
        <v>2240402</v>
      </c>
      <c r="B1126" s="242" t="s">
        <v>150</v>
      </c>
      <c r="C1126" s="185">
        <v>0</v>
      </c>
      <c r="D1126" s="243"/>
    </row>
    <row r="1127" ht="18" customHeight="1" spans="1:4">
      <c r="A1127" s="241">
        <v>2240403</v>
      </c>
      <c r="B1127" s="242" t="s">
        <v>151</v>
      </c>
      <c r="C1127" s="185">
        <v>0</v>
      </c>
      <c r="D1127" s="243"/>
    </row>
    <row r="1128" ht="18" customHeight="1" spans="1:4">
      <c r="A1128" s="241">
        <v>2240404</v>
      </c>
      <c r="B1128" s="242" t="s">
        <v>1024</v>
      </c>
      <c r="C1128" s="185">
        <v>0</v>
      </c>
      <c r="D1128" s="243"/>
    </row>
    <row r="1129" ht="18" customHeight="1" spans="1:4">
      <c r="A1129" s="241">
        <v>2240405</v>
      </c>
      <c r="B1129" s="242" t="s">
        <v>1025</v>
      </c>
      <c r="C1129" s="185">
        <v>0</v>
      </c>
      <c r="D1129" s="243"/>
    </row>
    <row r="1130" ht="18" customHeight="1" spans="1:4">
      <c r="A1130" s="241">
        <v>2240450</v>
      </c>
      <c r="B1130" s="242" t="s">
        <v>158</v>
      </c>
      <c r="C1130" s="185">
        <v>0</v>
      </c>
      <c r="D1130" s="243"/>
    </row>
    <row r="1131" ht="18" customHeight="1" spans="1:4">
      <c r="A1131" s="241">
        <v>2240499</v>
      </c>
      <c r="B1131" s="242" t="s">
        <v>1026</v>
      </c>
      <c r="C1131" s="185">
        <v>0</v>
      </c>
      <c r="D1131" s="243"/>
    </row>
    <row r="1132" ht="18" customHeight="1" spans="1:4">
      <c r="A1132" s="241">
        <v>22405</v>
      </c>
      <c r="B1132" s="242" t="s">
        <v>1027</v>
      </c>
      <c r="C1132" s="185">
        <v>10</v>
      </c>
      <c r="D1132" s="240"/>
    </row>
    <row r="1133" ht="18" customHeight="1" spans="1:4">
      <c r="A1133" s="241">
        <v>2240501</v>
      </c>
      <c r="B1133" s="242" t="s">
        <v>149</v>
      </c>
      <c r="C1133" s="185">
        <v>5</v>
      </c>
      <c r="D1133" s="240"/>
    </row>
    <row r="1134" ht="18" customHeight="1" spans="1:4">
      <c r="A1134" s="241">
        <v>2240502</v>
      </c>
      <c r="B1134" s="242" t="s">
        <v>150</v>
      </c>
      <c r="C1134" s="185">
        <v>0</v>
      </c>
      <c r="D1134" s="243"/>
    </row>
    <row r="1135" customFormat="1" ht="18" customHeight="1" spans="1:4">
      <c r="A1135" s="241">
        <v>2240503</v>
      </c>
      <c r="B1135" s="242" t="s">
        <v>151</v>
      </c>
      <c r="C1135" s="185">
        <v>0</v>
      </c>
      <c r="D1135" s="243"/>
    </row>
    <row r="1136" customFormat="1" ht="18" customHeight="1" spans="1:4">
      <c r="A1136" s="241">
        <v>2240504</v>
      </c>
      <c r="B1136" s="242" t="s">
        <v>1028</v>
      </c>
      <c r="C1136" s="185">
        <v>0</v>
      </c>
      <c r="D1136" s="240"/>
    </row>
    <row r="1137" ht="18" customHeight="1" spans="1:4">
      <c r="A1137" s="241">
        <v>2240505</v>
      </c>
      <c r="B1137" s="242" t="s">
        <v>1029</v>
      </c>
      <c r="C1137" s="185">
        <v>0</v>
      </c>
      <c r="D1137" s="243"/>
    </row>
    <row r="1138" ht="18" customHeight="1" spans="1:4">
      <c r="A1138" s="241">
        <v>2240506</v>
      </c>
      <c r="B1138" s="242" t="s">
        <v>1030</v>
      </c>
      <c r="C1138" s="185">
        <v>0</v>
      </c>
      <c r="D1138" s="240"/>
    </row>
    <row r="1139" ht="18" customHeight="1" spans="1:4">
      <c r="A1139" s="241">
        <v>2240507</v>
      </c>
      <c r="B1139" s="242" t="s">
        <v>1031</v>
      </c>
      <c r="C1139" s="185">
        <v>0</v>
      </c>
      <c r="D1139" s="243"/>
    </row>
    <row r="1140" ht="18" customHeight="1" spans="1:4">
      <c r="A1140" s="241">
        <v>2240508</v>
      </c>
      <c r="B1140" s="242" t="s">
        <v>1032</v>
      </c>
      <c r="C1140" s="185">
        <v>0</v>
      </c>
      <c r="D1140" s="243"/>
    </row>
    <row r="1141" customFormat="1" ht="18" customHeight="1" spans="1:4">
      <c r="A1141" s="241">
        <v>2240509</v>
      </c>
      <c r="B1141" s="242" t="s">
        <v>1033</v>
      </c>
      <c r="C1141" s="185">
        <v>0</v>
      </c>
      <c r="D1141" s="243"/>
    </row>
    <row r="1142" customFormat="1" ht="18" customHeight="1" spans="1:4">
      <c r="A1142" s="241">
        <v>2240510</v>
      </c>
      <c r="B1142" s="242" t="s">
        <v>1034</v>
      </c>
      <c r="C1142" s="185">
        <v>0</v>
      </c>
      <c r="D1142" s="243"/>
    </row>
    <row r="1143" customFormat="1" ht="18" customHeight="1" spans="1:4">
      <c r="A1143" s="241">
        <v>2240550</v>
      </c>
      <c r="B1143" s="242" t="s">
        <v>1035</v>
      </c>
      <c r="C1143" s="185">
        <v>0</v>
      </c>
      <c r="D1143" s="243"/>
    </row>
    <row r="1144" s="230" customFormat="1" ht="18" customHeight="1" spans="1:4">
      <c r="A1144" s="241">
        <v>2240599</v>
      </c>
      <c r="B1144" s="242" t="s">
        <v>1036</v>
      </c>
      <c r="C1144" s="185">
        <v>5</v>
      </c>
      <c r="D1144" s="240"/>
    </row>
    <row r="1145" ht="18" customHeight="1" spans="1:4">
      <c r="A1145" s="241">
        <v>22406</v>
      </c>
      <c r="B1145" s="242" t="s">
        <v>1037</v>
      </c>
      <c r="C1145" s="185">
        <v>1819</v>
      </c>
      <c r="D1145" s="240"/>
    </row>
    <row r="1146" customFormat="1" ht="18" customHeight="1" spans="1:4">
      <c r="A1146" s="241">
        <v>2240601</v>
      </c>
      <c r="B1146" s="242" t="s">
        <v>1038</v>
      </c>
      <c r="C1146" s="185">
        <v>1649</v>
      </c>
      <c r="D1146" s="240"/>
    </row>
    <row r="1147" ht="18" customHeight="1" spans="1:4">
      <c r="A1147" s="241">
        <v>2240602</v>
      </c>
      <c r="B1147" s="242" t="s">
        <v>1039</v>
      </c>
      <c r="C1147" s="185">
        <v>50</v>
      </c>
      <c r="D1147" s="240"/>
    </row>
    <row r="1148" ht="18" customHeight="1" spans="1:4">
      <c r="A1148" s="241">
        <v>2240699</v>
      </c>
      <c r="B1148" s="242" t="s">
        <v>1040</v>
      </c>
      <c r="C1148" s="185">
        <v>120</v>
      </c>
      <c r="D1148" s="243"/>
    </row>
    <row r="1149" ht="18" customHeight="1" spans="1:4">
      <c r="A1149" s="241">
        <v>22407</v>
      </c>
      <c r="B1149" s="242" t="s">
        <v>1041</v>
      </c>
      <c r="C1149" s="185">
        <v>300</v>
      </c>
      <c r="D1149" s="240"/>
    </row>
    <row r="1150" ht="18" customHeight="1" spans="1:4">
      <c r="A1150" s="241">
        <v>2240703</v>
      </c>
      <c r="B1150" s="242" t="s">
        <v>1042</v>
      </c>
      <c r="C1150" s="185">
        <v>300</v>
      </c>
      <c r="D1150" s="240"/>
    </row>
    <row r="1151" customFormat="1" ht="18" customHeight="1" spans="1:4">
      <c r="A1151" s="241">
        <v>2240704</v>
      </c>
      <c r="B1151" s="242" t="s">
        <v>1043</v>
      </c>
      <c r="C1151" s="185">
        <v>0</v>
      </c>
      <c r="D1151" s="243"/>
    </row>
    <row r="1152" customFormat="1" ht="18" customHeight="1" spans="1:4">
      <c r="A1152" s="241">
        <v>2240799</v>
      </c>
      <c r="B1152" s="242" t="s">
        <v>1044</v>
      </c>
      <c r="C1152" s="185">
        <v>0</v>
      </c>
      <c r="D1152" s="243"/>
    </row>
    <row r="1153" ht="18" customHeight="1" spans="1:4">
      <c r="A1153" s="241">
        <v>22499</v>
      </c>
      <c r="B1153" s="242" t="s">
        <v>1045</v>
      </c>
      <c r="C1153" s="185">
        <v>50</v>
      </c>
      <c r="D1153" s="240"/>
    </row>
    <row r="1154" ht="18" customHeight="1" spans="1:4">
      <c r="A1154" s="241">
        <v>2249999</v>
      </c>
      <c r="B1154" s="242" t="s">
        <v>1046</v>
      </c>
      <c r="C1154" s="185">
        <v>50</v>
      </c>
      <c r="D1154" s="240"/>
    </row>
    <row r="1155" ht="18" customHeight="1" spans="1:4">
      <c r="A1155" s="241">
        <v>227</v>
      </c>
      <c r="B1155" s="242" t="s">
        <v>1047</v>
      </c>
      <c r="C1155" s="185">
        <v>3000</v>
      </c>
      <c r="D1155" s="240"/>
    </row>
    <row r="1156" ht="18" customHeight="1" spans="1:4">
      <c r="A1156" s="241">
        <v>229</v>
      </c>
      <c r="B1156" s="242" t="s">
        <v>1048</v>
      </c>
      <c r="C1156" s="185">
        <v>23070</v>
      </c>
      <c r="D1156" s="240"/>
    </row>
    <row r="1157" ht="18" customHeight="1" spans="1:4">
      <c r="A1157" s="241">
        <v>22902</v>
      </c>
      <c r="B1157" s="242" t="s">
        <v>1049</v>
      </c>
      <c r="C1157" s="185">
        <v>10000</v>
      </c>
      <c r="D1157" s="240"/>
    </row>
    <row r="1158" customFormat="1" ht="18" customHeight="1" spans="1:4">
      <c r="A1158" s="241">
        <v>2290201</v>
      </c>
      <c r="B1158" s="242" t="s">
        <v>1050</v>
      </c>
      <c r="C1158" s="185">
        <v>10000</v>
      </c>
      <c r="D1158" s="240"/>
    </row>
    <row r="1159" ht="18" customHeight="1" spans="1:4">
      <c r="A1159" s="241">
        <v>22999</v>
      </c>
      <c r="B1159" s="242" t="s">
        <v>912</v>
      </c>
      <c r="C1159" s="185">
        <v>13070</v>
      </c>
      <c r="D1159" s="240"/>
    </row>
    <row r="1160" s="230" customFormat="1" ht="18" customHeight="1" spans="1:4">
      <c r="A1160" s="241">
        <v>2299999</v>
      </c>
      <c r="B1160" s="242" t="s">
        <v>1051</v>
      </c>
      <c r="C1160" s="185">
        <v>13070</v>
      </c>
      <c r="D1160" s="240"/>
    </row>
    <row r="1161" ht="18" customHeight="1" spans="1:4">
      <c r="A1161" s="241">
        <v>232</v>
      </c>
      <c r="B1161" s="242" t="s">
        <v>1052</v>
      </c>
      <c r="C1161" s="185">
        <v>17221</v>
      </c>
      <c r="D1161" s="240"/>
    </row>
    <row r="1162" ht="18" customHeight="1" spans="1:4">
      <c r="A1162" s="241">
        <v>23203</v>
      </c>
      <c r="B1162" s="242" t="s">
        <v>1053</v>
      </c>
      <c r="C1162" s="185">
        <v>17221</v>
      </c>
      <c r="D1162" s="240"/>
    </row>
    <row r="1163" s="230" customFormat="1" ht="18" customHeight="1" spans="1:4">
      <c r="A1163" s="241">
        <v>2320301</v>
      </c>
      <c r="B1163" s="242" t="s">
        <v>1054</v>
      </c>
      <c r="C1163" s="185">
        <v>15931</v>
      </c>
      <c r="D1163" s="240"/>
    </row>
    <row r="1164" s="230" customFormat="1" ht="18" customHeight="1" spans="1:4">
      <c r="A1164" s="241">
        <v>2320302</v>
      </c>
      <c r="B1164" s="242" t="s">
        <v>1055</v>
      </c>
      <c r="C1164" s="185">
        <v>30</v>
      </c>
      <c r="D1164" s="243"/>
    </row>
    <row r="1165" ht="18" customHeight="1" spans="1:4">
      <c r="A1165" s="241">
        <v>2320303</v>
      </c>
      <c r="B1165" s="242" t="s">
        <v>1056</v>
      </c>
      <c r="C1165" s="185">
        <v>1260</v>
      </c>
      <c r="D1165" s="240"/>
    </row>
    <row r="1166" ht="18" customHeight="1" spans="1:4">
      <c r="A1166" s="241">
        <v>2320399</v>
      </c>
      <c r="B1166" s="242" t="s">
        <v>1057</v>
      </c>
      <c r="C1166" s="185">
        <v>0</v>
      </c>
      <c r="D1166" s="243"/>
    </row>
    <row r="1167" ht="18" customHeight="1" spans="1:4">
      <c r="A1167" s="249">
        <v>233</v>
      </c>
      <c r="B1167" s="250" t="s">
        <v>1058</v>
      </c>
      <c r="C1167" s="185">
        <v>100</v>
      </c>
      <c r="D1167" s="240"/>
    </row>
    <row r="1168" ht="18" customHeight="1" spans="1:4">
      <c r="A1168" s="251">
        <v>23303</v>
      </c>
      <c r="B1168" s="242" t="s">
        <v>1059</v>
      </c>
      <c r="C1168" s="185">
        <v>100</v>
      </c>
      <c r="D1168" s="240"/>
    </row>
    <row r="1169" ht="18" customHeight="1" spans="2:4">
      <c r="B1169" s="252"/>
      <c r="C1169" s="252"/>
      <c r="D1169" s="232"/>
    </row>
    <row r="1170" ht="19" customHeight="1" spans="2:4">
      <c r="B1170" s="252"/>
      <c r="C1170" s="252"/>
      <c r="D1170" s="252"/>
    </row>
  </sheetData>
  <autoFilter ref="A4:D1171">
    <extLst/>
  </autoFilter>
  <mergeCells count="3">
    <mergeCell ref="B2:D2"/>
    <mergeCell ref="B1169:D1169"/>
    <mergeCell ref="B1170:D1170"/>
  </mergeCells>
  <printOptions horizontalCentered="1"/>
  <pageMargins left="0.590277777777778" right="0.590277777777778" top="0.668055555555556" bottom="0.55" header="0.118055555555556" footer="0.279166666666667"/>
  <pageSetup paperSize="9" fitToHeight="0" orientation="portrait"/>
  <headerFooter alignWithMargins="0" scaleWithDoc="0">
    <oddFooter>&amp;C第 &amp;P 页，共 &amp;N 页</oddFooter>
    <evenFooter>&amp;L- &amp;P-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C60"/>
  <sheetViews>
    <sheetView showZeros="0" view="pageBreakPreview" zoomScaleNormal="100" workbookViewId="0">
      <selection activeCell="A7" sqref="A7"/>
    </sheetView>
  </sheetViews>
  <sheetFormatPr defaultColWidth="9" defaultRowHeight="14.25" outlineLevelCol="2"/>
  <cols>
    <col min="1" max="1" width="56" customWidth="1"/>
    <col min="2" max="2" width="28.3666666666667" style="216" customWidth="1"/>
  </cols>
  <sheetData>
    <row r="1" ht="22" customHeight="1" spans="1:1">
      <c r="A1" s="1" t="s">
        <v>13</v>
      </c>
    </row>
    <row r="2" ht="33" customHeight="1" spans="1:3">
      <c r="A2" s="217" t="s">
        <v>14</v>
      </c>
      <c r="B2" s="218"/>
      <c r="C2" s="73"/>
    </row>
    <row r="3" s="215" customFormat="1" ht="18" customHeight="1" spans="1:2">
      <c r="A3" s="219"/>
      <c r="B3" s="220" t="s">
        <v>41</v>
      </c>
    </row>
    <row r="4" ht="47" customHeight="1" spans="1:2">
      <c r="A4" s="221" t="s">
        <v>1060</v>
      </c>
      <c r="B4" s="222" t="s">
        <v>144</v>
      </c>
    </row>
    <row r="5" ht="18" customHeight="1" spans="1:2">
      <c r="A5" s="223" t="s">
        <v>1061</v>
      </c>
      <c r="B5" s="224">
        <v>68876</v>
      </c>
    </row>
    <row r="6" ht="18" customHeight="1" spans="1:2">
      <c r="A6" s="223" t="s">
        <v>1062</v>
      </c>
      <c r="B6" s="224">
        <v>30240</v>
      </c>
    </row>
    <row r="7" ht="18" customHeight="1" spans="1:2">
      <c r="A7" s="223" t="s">
        <v>1063</v>
      </c>
      <c r="B7" s="224">
        <v>12995</v>
      </c>
    </row>
    <row r="8" ht="18" customHeight="1" spans="1:2">
      <c r="A8" s="223" t="s">
        <v>1064</v>
      </c>
      <c r="B8" s="224">
        <v>5980</v>
      </c>
    </row>
    <row r="9" ht="18" customHeight="1" spans="1:2">
      <c r="A9" s="223" t="s">
        <v>1065</v>
      </c>
      <c r="B9" s="224">
        <v>19662</v>
      </c>
    </row>
    <row r="10" ht="18" customHeight="1" spans="1:2">
      <c r="A10" s="223" t="s">
        <v>1066</v>
      </c>
      <c r="B10" s="224">
        <v>10369</v>
      </c>
    </row>
    <row r="11" ht="18" customHeight="1" spans="1:2">
      <c r="A11" s="223" t="s">
        <v>1067</v>
      </c>
      <c r="B11" s="224">
        <v>6363</v>
      </c>
    </row>
    <row r="12" ht="18" customHeight="1" spans="1:2">
      <c r="A12" s="223" t="s">
        <v>1068</v>
      </c>
      <c r="B12" s="224">
        <v>211</v>
      </c>
    </row>
    <row r="13" ht="18" customHeight="1" spans="1:2">
      <c r="A13" s="223" t="s">
        <v>1069</v>
      </c>
      <c r="B13" s="224">
        <v>132</v>
      </c>
    </row>
    <row r="14" ht="18" customHeight="1" spans="1:2">
      <c r="A14" s="223" t="s">
        <v>1070</v>
      </c>
      <c r="B14" s="224">
        <v>45</v>
      </c>
    </row>
    <row r="15" ht="18" customHeight="1" spans="1:2">
      <c r="A15" s="223" t="s">
        <v>1071</v>
      </c>
      <c r="B15" s="224">
        <v>1133</v>
      </c>
    </row>
    <row r="16" ht="18" customHeight="1" spans="1:2">
      <c r="A16" s="223" t="s">
        <v>1072</v>
      </c>
      <c r="B16" s="224">
        <v>106</v>
      </c>
    </row>
    <row r="17" ht="18" customHeight="1" spans="1:2">
      <c r="A17" s="223" t="s">
        <v>1073</v>
      </c>
      <c r="B17" s="224"/>
    </row>
    <row r="18" ht="18" customHeight="1" spans="1:2">
      <c r="A18" s="223" t="s">
        <v>1074</v>
      </c>
      <c r="B18" s="224">
        <v>720</v>
      </c>
    </row>
    <row r="19" ht="18" customHeight="1" spans="1:2">
      <c r="A19" s="223" t="s">
        <v>1075</v>
      </c>
      <c r="B19" s="224">
        <v>269</v>
      </c>
    </row>
    <row r="20" ht="18" customHeight="1" spans="1:2">
      <c r="A20" s="223" t="s">
        <v>1076</v>
      </c>
      <c r="B20" s="224">
        <v>1389</v>
      </c>
    </row>
    <row r="21" ht="18" customHeight="1" spans="1:2">
      <c r="A21" s="223" t="s">
        <v>1077</v>
      </c>
      <c r="B21" s="224">
        <v>317</v>
      </c>
    </row>
    <row r="22" ht="18" customHeight="1" spans="1:2">
      <c r="A22" s="223" t="s">
        <v>1078</v>
      </c>
      <c r="B22" s="224"/>
    </row>
    <row r="23" ht="18" customHeight="1" spans="1:2">
      <c r="A23" s="223" t="s">
        <v>1079</v>
      </c>
      <c r="B23" s="224"/>
    </row>
    <row r="24" ht="18" customHeight="1" spans="1:2">
      <c r="A24" s="223" t="s">
        <v>1080</v>
      </c>
      <c r="B24" s="224"/>
    </row>
    <row r="25" ht="18" customHeight="1" spans="1:2">
      <c r="A25" s="223" t="s">
        <v>1081</v>
      </c>
      <c r="B25" s="224"/>
    </row>
    <row r="26" ht="18" customHeight="1" spans="1:2">
      <c r="A26" s="223" t="s">
        <v>1082</v>
      </c>
      <c r="B26" s="224">
        <v>317</v>
      </c>
    </row>
    <row r="27" ht="18" customHeight="1" spans="1:2">
      <c r="A27" s="223" t="s">
        <v>1083</v>
      </c>
      <c r="B27" s="224"/>
    </row>
    <row r="28" ht="18" customHeight="1" spans="1:2">
      <c r="A28" s="223" t="s">
        <v>1084</v>
      </c>
      <c r="B28" s="224"/>
    </row>
    <row r="29" ht="18" customHeight="1" spans="1:2">
      <c r="A29" s="223" t="s">
        <v>1085</v>
      </c>
      <c r="B29" s="224"/>
    </row>
    <row r="30" ht="18" customHeight="1" spans="1:2">
      <c r="A30" s="223" t="s">
        <v>1078</v>
      </c>
      <c r="B30" s="224"/>
    </row>
    <row r="31" ht="18" customHeight="1" spans="1:2">
      <c r="A31" s="223" t="s">
        <v>1079</v>
      </c>
      <c r="B31" s="224"/>
    </row>
    <row r="32" ht="18" customHeight="1" spans="1:2">
      <c r="A32" s="223" t="s">
        <v>1080</v>
      </c>
      <c r="B32" s="224"/>
    </row>
    <row r="33" ht="18" customHeight="1" spans="1:2">
      <c r="A33" s="223" t="s">
        <v>1082</v>
      </c>
      <c r="B33" s="225"/>
    </row>
    <row r="34" ht="18" customHeight="1" spans="1:2">
      <c r="A34" s="223" t="s">
        <v>1083</v>
      </c>
      <c r="B34" s="225"/>
    </row>
    <row r="35" ht="19" customHeight="1" spans="1:2">
      <c r="A35" s="223" t="s">
        <v>1084</v>
      </c>
      <c r="B35" s="225"/>
    </row>
    <row r="36" ht="19" customHeight="1" spans="1:2">
      <c r="A36" s="223" t="s">
        <v>1086</v>
      </c>
      <c r="B36" s="225">
        <v>152168</v>
      </c>
    </row>
    <row r="37" ht="19" customHeight="1" spans="1:2">
      <c r="A37" s="223" t="s">
        <v>1087</v>
      </c>
      <c r="B37" s="225">
        <v>138136</v>
      </c>
    </row>
    <row r="38" ht="19" customHeight="1" spans="1:2">
      <c r="A38" s="223" t="s">
        <v>1088</v>
      </c>
      <c r="B38" s="225">
        <v>14032</v>
      </c>
    </row>
    <row r="39" ht="19" customHeight="1" spans="1:2">
      <c r="A39" s="223" t="s">
        <v>1089</v>
      </c>
      <c r="B39" s="225"/>
    </row>
    <row r="40" ht="18.5" customHeight="1" spans="1:2">
      <c r="A40" s="223" t="s">
        <v>1090</v>
      </c>
      <c r="B40" s="225">
        <v>799</v>
      </c>
    </row>
    <row r="41" ht="18.5" customHeight="1" spans="1:2">
      <c r="A41" s="223" t="s">
        <v>1091</v>
      </c>
      <c r="B41" s="225">
        <v>799</v>
      </c>
    </row>
    <row r="42" ht="18.5" customHeight="1" spans="1:2">
      <c r="A42" s="223" t="s">
        <v>1092</v>
      </c>
      <c r="B42" s="225"/>
    </row>
    <row r="43" ht="18.5" customHeight="1" spans="1:2">
      <c r="A43" s="223" t="s">
        <v>1093</v>
      </c>
      <c r="B43" s="225"/>
    </row>
    <row r="44" ht="18.5" customHeight="1" spans="1:2">
      <c r="A44" s="223" t="s">
        <v>1094</v>
      </c>
      <c r="B44" s="225"/>
    </row>
    <row r="45" ht="18.5" customHeight="1" spans="1:2">
      <c r="A45" s="223" t="s">
        <v>1095</v>
      </c>
      <c r="B45" s="225"/>
    </row>
    <row r="46" ht="18.5" customHeight="1" spans="1:2">
      <c r="A46" s="223" t="s">
        <v>1096</v>
      </c>
      <c r="B46" s="225"/>
    </row>
    <row r="47" ht="18.5" customHeight="1" spans="1:2">
      <c r="A47" s="223" t="s">
        <v>1097</v>
      </c>
      <c r="B47" s="225"/>
    </row>
    <row r="48" ht="18.5" customHeight="1" spans="1:2">
      <c r="A48" s="223" t="s">
        <v>1098</v>
      </c>
      <c r="B48" s="225"/>
    </row>
    <row r="49" ht="18.5" customHeight="1" spans="1:2">
      <c r="A49" s="223" t="s">
        <v>1099</v>
      </c>
      <c r="B49" s="225"/>
    </row>
    <row r="50" ht="18.5" customHeight="1" spans="1:2">
      <c r="A50" s="223" t="s">
        <v>1100</v>
      </c>
      <c r="B50" s="225">
        <v>11515</v>
      </c>
    </row>
    <row r="51" ht="18.5" customHeight="1" spans="1:2">
      <c r="A51" s="223" t="s">
        <v>1101</v>
      </c>
      <c r="B51" s="225">
        <v>1102</v>
      </c>
    </row>
    <row r="52" ht="18.5" customHeight="1" spans="1:2">
      <c r="A52" s="223" t="s">
        <v>1102</v>
      </c>
      <c r="B52" s="225"/>
    </row>
    <row r="53" ht="18.5" customHeight="1" spans="1:2">
      <c r="A53" s="223" t="s">
        <v>1103</v>
      </c>
      <c r="B53" s="225"/>
    </row>
    <row r="54" ht="18.5" customHeight="1" spans="1:2">
      <c r="A54" s="223" t="s">
        <v>1104</v>
      </c>
      <c r="B54" s="225">
        <v>10414</v>
      </c>
    </row>
    <row r="55" ht="18.5" customHeight="1" spans="1:2">
      <c r="A55" s="223" t="s">
        <v>1105</v>
      </c>
      <c r="B55" s="225"/>
    </row>
    <row r="56" ht="18.5" customHeight="1" spans="1:2">
      <c r="A56" s="223" t="s">
        <v>1106</v>
      </c>
      <c r="B56" s="225"/>
    </row>
    <row r="57" ht="18.5" customHeight="1" spans="1:2">
      <c r="A57" s="223" t="s">
        <v>1107</v>
      </c>
      <c r="B57" s="225"/>
    </row>
    <row r="58" ht="18.5" customHeight="1" spans="1:2">
      <c r="A58" s="223" t="s">
        <v>1108</v>
      </c>
      <c r="B58" s="225"/>
    </row>
    <row r="59" ht="18.5" customHeight="1" spans="1:2">
      <c r="A59" s="223" t="s">
        <v>1109</v>
      </c>
      <c r="B59" s="225"/>
    </row>
    <row r="60" ht="18.5" customHeight="1" spans="1:2">
      <c r="A60" s="226" t="s">
        <v>1110</v>
      </c>
      <c r="B60" s="225">
        <v>244045</v>
      </c>
    </row>
  </sheetData>
  <mergeCells count="1">
    <mergeCell ref="A2:B2"/>
  </mergeCells>
  <printOptions horizontalCentered="1"/>
  <pageMargins left="0.590277777777778" right="0.590277777777778" top="0.668055555555556" bottom="0.55" header="0.118055555555556" footer="0.279166666666667"/>
  <pageSetup paperSize="9" scale="75" orientation="portrait"/>
  <headerFooter alignWithMargins="0" scaleWithDoc="0">
    <oddFooter>&amp;C第 &amp;P 页，共 &amp;N 页</oddFooter>
    <evenFooter>&amp;L- &amp;P-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22"/>
  <sheetViews>
    <sheetView workbookViewId="0">
      <selection activeCell="A1" sqref="A1"/>
    </sheetView>
  </sheetViews>
  <sheetFormatPr defaultColWidth="9" defaultRowHeight="14.25" outlineLevelCol="5"/>
  <cols>
    <col min="1" max="1" width="25.625" style="134" customWidth="1"/>
    <col min="2" max="3" width="17.625" style="134" customWidth="1"/>
    <col min="4" max="4" width="25.625" style="134" customWidth="1"/>
    <col min="5" max="6" width="17.625" style="134" customWidth="1"/>
    <col min="7" max="16384" width="9" style="134"/>
  </cols>
  <sheetData>
    <row r="1" s="128" customFormat="1" ht="20.1" customHeight="1" spans="1:1">
      <c r="A1" s="128" t="s">
        <v>15</v>
      </c>
    </row>
    <row r="2" s="129" customFormat="1" ht="45" customHeight="1" spans="1:6">
      <c r="A2" s="136" t="s">
        <v>16</v>
      </c>
      <c r="B2" s="136"/>
      <c r="C2" s="136"/>
      <c r="D2" s="136"/>
      <c r="E2" s="136"/>
      <c r="F2" s="136"/>
    </row>
    <row r="3" s="130" customFormat="1" ht="20.1" customHeight="1" spans="6:6">
      <c r="F3" s="153" t="s">
        <v>41</v>
      </c>
    </row>
    <row r="4" s="131" customFormat="1" ht="20.1" customHeight="1" spans="1:6">
      <c r="A4" s="196" t="s">
        <v>103</v>
      </c>
      <c r="B4" s="196"/>
      <c r="C4" s="197"/>
      <c r="D4" s="198" t="s">
        <v>104</v>
      </c>
      <c r="E4" s="196"/>
      <c r="F4" s="196"/>
    </row>
    <row r="5" s="195" customFormat="1" ht="20.1" customHeight="1" spans="1:6">
      <c r="A5" s="196" t="s">
        <v>105</v>
      </c>
      <c r="B5" s="196" t="s">
        <v>107</v>
      </c>
      <c r="C5" s="197" t="s">
        <v>137</v>
      </c>
      <c r="D5" s="198" t="s">
        <v>105</v>
      </c>
      <c r="E5" s="196" t="s">
        <v>107</v>
      </c>
      <c r="F5" s="196" t="s">
        <v>137</v>
      </c>
    </row>
    <row r="6" ht="20.1" customHeight="1" spans="1:6">
      <c r="A6" s="199" t="s">
        <v>108</v>
      </c>
      <c r="B6" s="200">
        <v>406002</v>
      </c>
      <c r="C6" s="201">
        <v>442600</v>
      </c>
      <c r="D6" s="202" t="s">
        <v>109</v>
      </c>
      <c r="E6" s="21">
        <v>792600</v>
      </c>
      <c r="F6" s="203">
        <f>表5!C5</f>
        <v>762617.335095</v>
      </c>
    </row>
    <row r="7" ht="20.1" customHeight="1" spans="1:6">
      <c r="A7" s="199" t="s">
        <v>110</v>
      </c>
      <c r="B7" s="204">
        <f>B8+B12+B13+B16+B20</f>
        <v>582473</v>
      </c>
      <c r="C7" s="204">
        <f>C8+C12+C13+C16+C20</f>
        <v>473740</v>
      </c>
      <c r="D7" s="202" t="s">
        <v>111</v>
      </c>
      <c r="E7" s="205">
        <f>E8+E12+E13+E14+E15</f>
        <v>195875</v>
      </c>
      <c r="F7" s="205">
        <f>F8+F12+F13+F14+F15</f>
        <v>153723</v>
      </c>
    </row>
    <row r="8" ht="20.1" customHeight="1" spans="1:6">
      <c r="A8" s="206" t="s">
        <v>112</v>
      </c>
      <c r="B8" s="200">
        <f>SUM(B9:B11)</f>
        <v>255130</v>
      </c>
      <c r="C8" s="200">
        <f>SUM(C9:C11)</f>
        <v>174178</v>
      </c>
      <c r="D8" s="207" t="s">
        <v>113</v>
      </c>
      <c r="E8" s="21">
        <f>SUM(E9:E11)</f>
        <v>74477</v>
      </c>
      <c r="F8" s="203">
        <f>SUM(F9:F11)</f>
        <v>76354</v>
      </c>
    </row>
    <row r="9" ht="20.1" customHeight="1" spans="1:6">
      <c r="A9" s="208" t="s">
        <v>114</v>
      </c>
      <c r="B9" s="200">
        <v>2685</v>
      </c>
      <c r="C9" s="201">
        <v>2685</v>
      </c>
      <c r="D9" s="209" t="s">
        <v>115</v>
      </c>
      <c r="E9" s="21">
        <v>1789</v>
      </c>
      <c r="F9" s="203">
        <v>1789</v>
      </c>
    </row>
    <row r="10" ht="20.1" customHeight="1" spans="1:6">
      <c r="A10" s="208" t="s">
        <v>116</v>
      </c>
      <c r="B10" s="200">
        <v>237678</v>
      </c>
      <c r="C10" s="201">
        <v>168681</v>
      </c>
      <c r="D10" s="209" t="s">
        <v>117</v>
      </c>
      <c r="E10" s="21">
        <v>63475</v>
      </c>
      <c r="F10" s="203">
        <v>65352</v>
      </c>
    </row>
    <row r="11" ht="20.1" customHeight="1" spans="1:6">
      <c r="A11" s="208" t="s">
        <v>118</v>
      </c>
      <c r="B11" s="200">
        <v>14767</v>
      </c>
      <c r="C11" s="201">
        <v>2812</v>
      </c>
      <c r="D11" s="209" t="s">
        <v>119</v>
      </c>
      <c r="E11" s="21">
        <v>9213</v>
      </c>
      <c r="F11" s="203">
        <v>9213</v>
      </c>
    </row>
    <row r="12" ht="20.1" customHeight="1" spans="1:6">
      <c r="A12" s="206" t="s">
        <v>120</v>
      </c>
      <c r="B12" s="200">
        <v>62073</v>
      </c>
      <c r="C12" s="201">
        <v>65369</v>
      </c>
      <c r="D12" s="207" t="s">
        <v>121</v>
      </c>
      <c r="E12" s="21">
        <v>45294</v>
      </c>
      <c r="F12" s="203">
        <v>65369</v>
      </c>
    </row>
    <row r="13" ht="20.1" customHeight="1" spans="1:6">
      <c r="A13" s="206" t="s">
        <v>122</v>
      </c>
      <c r="B13" s="200">
        <f>B14+B15</f>
        <v>24368</v>
      </c>
      <c r="C13" s="200">
        <f>C14+C15</f>
        <v>71104</v>
      </c>
      <c r="D13" s="207" t="s">
        <v>123</v>
      </c>
      <c r="E13" s="21">
        <v>5000</v>
      </c>
      <c r="F13" s="203">
        <v>12000</v>
      </c>
    </row>
    <row r="14" ht="20.1" customHeight="1" spans="1:6">
      <c r="A14" s="208" t="s">
        <v>124</v>
      </c>
      <c r="B14" s="200">
        <v>24368</v>
      </c>
      <c r="C14" s="201">
        <v>71104</v>
      </c>
      <c r="D14" s="207" t="s">
        <v>125</v>
      </c>
      <c r="E14" s="21"/>
      <c r="F14" s="203"/>
    </row>
    <row r="15" ht="20.1" customHeight="1" spans="1:6">
      <c r="A15" s="208" t="s">
        <v>126</v>
      </c>
      <c r="B15" s="200"/>
      <c r="C15" s="201"/>
      <c r="D15" s="207" t="s">
        <v>127</v>
      </c>
      <c r="E15" s="21">
        <v>71104</v>
      </c>
      <c r="F15" s="203"/>
    </row>
    <row r="16" ht="20.1" customHeight="1" spans="1:6">
      <c r="A16" s="206" t="s">
        <v>128</v>
      </c>
      <c r="B16" s="200">
        <f>SUM(B17:B19)</f>
        <v>205902</v>
      </c>
      <c r="C16" s="200">
        <f>SUM(C17:C19)</f>
        <v>153089</v>
      </c>
      <c r="D16" s="207" t="s">
        <v>129</v>
      </c>
      <c r="E16" s="21">
        <v>71104</v>
      </c>
      <c r="F16" s="203"/>
    </row>
    <row r="17" ht="20.1" customHeight="1" spans="1:6">
      <c r="A17" s="208" t="s">
        <v>130</v>
      </c>
      <c r="B17" s="200">
        <v>181863</v>
      </c>
      <c r="C17" s="201">
        <f>203243-50154</f>
        <v>153089</v>
      </c>
      <c r="D17" s="207" t="s">
        <v>131</v>
      </c>
      <c r="E17" s="21"/>
      <c r="F17" s="203"/>
    </row>
    <row r="18" ht="20.1" customHeight="1" spans="1:6">
      <c r="A18" s="208" t="s">
        <v>132</v>
      </c>
      <c r="B18" s="200"/>
      <c r="C18" s="201"/>
      <c r="D18" s="207"/>
      <c r="E18" s="21"/>
      <c r="F18" s="203"/>
    </row>
    <row r="19" ht="20.1" customHeight="1" spans="1:6">
      <c r="A19" s="208" t="s">
        <v>133</v>
      </c>
      <c r="B19" s="200">
        <v>24039</v>
      </c>
      <c r="C19" s="201"/>
      <c r="D19" s="207"/>
      <c r="E19" s="21"/>
      <c r="F19" s="203"/>
    </row>
    <row r="20" ht="20.1" customHeight="1" spans="1:6">
      <c r="A20" s="206" t="s">
        <v>134</v>
      </c>
      <c r="B20" s="200">
        <v>35000</v>
      </c>
      <c r="C20" s="201">
        <v>10000</v>
      </c>
      <c r="D20" s="207"/>
      <c r="E20" s="21"/>
      <c r="F20" s="203"/>
    </row>
    <row r="21" ht="20.1" customHeight="1" spans="1:6">
      <c r="A21" s="206"/>
      <c r="B21" s="200"/>
      <c r="C21" s="201"/>
      <c r="D21" s="207"/>
      <c r="E21" s="21"/>
      <c r="F21" s="203"/>
    </row>
    <row r="22" s="132" customFormat="1" ht="20.1" customHeight="1" spans="1:6">
      <c r="A22" s="210" t="s">
        <v>135</v>
      </c>
      <c r="B22" s="211">
        <f>B6+B7</f>
        <v>988475</v>
      </c>
      <c r="C22" s="212">
        <f>C6+C7</f>
        <v>916340</v>
      </c>
      <c r="D22" s="213" t="s">
        <v>136</v>
      </c>
      <c r="E22" s="22">
        <f>E6+E7</f>
        <v>988475</v>
      </c>
      <c r="F22" s="214">
        <f>F6+F7</f>
        <v>916340.335095</v>
      </c>
    </row>
  </sheetData>
  <mergeCells count="3">
    <mergeCell ref="A2:F2"/>
    <mergeCell ref="A4:C4"/>
    <mergeCell ref="D4:F4"/>
  </mergeCells>
  <printOptions horizontalCentered="1"/>
  <pageMargins left="0.786805555555556" right="0.786805555555556" top="0.984027777777778" bottom="0.786805555555556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碧海蓝天</cp:lastModifiedBy>
  <dcterms:created xsi:type="dcterms:W3CDTF">2022-01-10T12:45:00Z</dcterms:created>
  <cp:lastPrinted>2022-02-18T01:03:00Z</cp:lastPrinted>
  <dcterms:modified xsi:type="dcterms:W3CDTF">2023-09-21T03:23:00Z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55946b02</vt:lpwstr>
  </property>
  <property fmtid="{D5CDD505-2E9C-101B-9397-08002B2CF9AE}" pid="3" name="KSOProductBuildVer">
    <vt:lpwstr>2052-11.1.0.14309</vt:lpwstr>
  </property>
  <property fmtid="{D5CDD505-2E9C-101B-9397-08002B2CF9AE}" pid="4" name="ICV">
    <vt:lpwstr>5AD36F80A2294CD6BCA5FBB410D9FBF7</vt:lpwstr>
  </property>
</Properties>
</file>