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932" windowHeight="10500"/>
  </bookViews>
  <sheets>
    <sheet name="明细表" sheetId="1" r:id="rId1"/>
    <sheet name="总表" sheetId="2" r:id="rId2"/>
  </sheets>
  <calcPr calcId="124519"/>
</workbook>
</file>

<file path=xl/calcChain.xml><?xml version="1.0" encoding="utf-8"?>
<calcChain xmlns="http://schemas.openxmlformats.org/spreadsheetml/2006/main">
  <c r="AA8" i="1"/>
  <c r="AC8" s="1"/>
  <c r="AA10"/>
  <c r="AA11"/>
  <c r="AA12"/>
  <c r="AA13"/>
  <c r="AC13" s="1"/>
  <c r="AA14"/>
  <c r="AA15"/>
  <c r="AA16"/>
  <c r="AA17"/>
  <c r="AA18"/>
  <c r="AD18" s="1"/>
  <c r="AA19"/>
  <c r="AA20"/>
  <c r="AA21"/>
  <c r="AA9"/>
  <c r="AA7"/>
  <c r="AC7" s="1"/>
  <c r="H19" i="2"/>
  <c r="H16"/>
  <c r="H15"/>
  <c r="H14"/>
  <c r="H13"/>
  <c r="H12"/>
  <c r="H11"/>
  <c r="H10"/>
  <c r="H9"/>
  <c r="H8"/>
  <c r="H7"/>
  <c r="H6"/>
  <c r="H5"/>
  <c r="AD25" i="1"/>
  <c r="AC25"/>
  <c r="AD24"/>
  <c r="AC24"/>
  <c r="AA24"/>
  <c r="Y24"/>
  <c r="U24"/>
  <c r="O24"/>
  <c r="M24"/>
  <c r="G24"/>
  <c r="C24"/>
  <c r="AD23"/>
  <c r="AC23"/>
  <c r="AA23"/>
  <c r="Y23"/>
  <c r="S23"/>
  <c r="Q23"/>
  <c r="O23"/>
  <c r="I23"/>
  <c r="G23"/>
  <c r="AD22"/>
  <c r="AC22"/>
  <c r="AA22"/>
  <c r="Y22"/>
  <c r="S22"/>
  <c r="Q22"/>
  <c r="O22"/>
  <c r="I22"/>
  <c r="G22"/>
  <c r="AD21"/>
  <c r="AC21"/>
  <c r="Y21"/>
  <c r="W21"/>
  <c r="Q21"/>
  <c r="O21"/>
  <c r="M21"/>
  <c r="K21"/>
  <c r="I21"/>
  <c r="G21"/>
  <c r="E21"/>
  <c r="AD20"/>
  <c r="AC20"/>
  <c r="Y20"/>
  <c r="W20"/>
  <c r="Q20"/>
  <c r="O20"/>
  <c r="M20"/>
  <c r="I20"/>
  <c r="G20"/>
  <c r="E20"/>
  <c r="AC19"/>
  <c r="Y19"/>
  <c r="W19"/>
  <c r="Q19"/>
  <c r="O19"/>
  <c r="M19"/>
  <c r="I19"/>
  <c r="G19"/>
  <c r="E19"/>
  <c r="Y18"/>
  <c r="W18"/>
  <c r="Q18"/>
  <c r="O18"/>
  <c r="M18"/>
  <c r="I18"/>
  <c r="G18"/>
  <c r="E18"/>
  <c r="AC17"/>
  <c r="Y17"/>
  <c r="W17"/>
  <c r="Q17"/>
  <c r="O17"/>
  <c r="M17"/>
  <c r="K17"/>
  <c r="I17"/>
  <c r="G17"/>
  <c r="E17"/>
  <c r="AE16"/>
  <c r="AC16"/>
  <c r="AD16"/>
  <c r="Y16"/>
  <c r="W16"/>
  <c r="Q16"/>
  <c r="O16"/>
  <c r="M16"/>
  <c r="K16"/>
  <c r="I16"/>
  <c r="G16"/>
  <c r="E16"/>
  <c r="AE15"/>
  <c r="AD15"/>
  <c r="AC15"/>
  <c r="Y15"/>
  <c r="W15"/>
  <c r="Q15"/>
  <c r="O15"/>
  <c r="M15"/>
  <c r="K15"/>
  <c r="I15"/>
  <c r="G15"/>
  <c r="E15"/>
  <c r="AE14"/>
  <c r="AC14"/>
  <c r="Y14"/>
  <c r="W14"/>
  <c r="Q14"/>
  <c r="O14"/>
  <c r="M14"/>
  <c r="I14"/>
  <c r="G14"/>
  <c r="E14"/>
  <c r="AE13"/>
  <c r="AD13"/>
  <c r="Y13"/>
  <c r="W13"/>
  <c r="Q13"/>
  <c r="O13"/>
  <c r="M13"/>
  <c r="K13"/>
  <c r="I13"/>
  <c r="G13"/>
  <c r="E13"/>
  <c r="AE12"/>
  <c r="AC12"/>
  <c r="Y12"/>
  <c r="W12"/>
  <c r="Q12"/>
  <c r="O12"/>
  <c r="M12"/>
  <c r="K12"/>
  <c r="I12"/>
  <c r="G12"/>
  <c r="E12"/>
  <c r="AE11"/>
  <c r="AC11"/>
  <c r="Y11"/>
  <c r="W11"/>
  <c r="Q11"/>
  <c r="O11"/>
  <c r="M11"/>
  <c r="K11"/>
  <c r="I11"/>
  <c r="G11"/>
  <c r="E11"/>
  <c r="AE10"/>
  <c r="AD10"/>
  <c r="AC10"/>
  <c r="Y10"/>
  <c r="W10"/>
  <c r="Q10"/>
  <c r="O10"/>
  <c r="M10"/>
  <c r="I10"/>
  <c r="G10"/>
  <c r="E10"/>
  <c r="AE9"/>
  <c r="AD9"/>
  <c r="AC9"/>
  <c r="Y9"/>
  <c r="W9"/>
  <c r="Q9"/>
  <c r="O9"/>
  <c r="M9"/>
  <c r="K9"/>
  <c r="I9"/>
  <c r="G9"/>
  <c r="E9"/>
  <c r="AE8"/>
  <c r="AD8"/>
  <c r="Q8"/>
  <c r="O8"/>
  <c r="M8"/>
  <c r="K8"/>
  <c r="I8"/>
  <c r="G8"/>
  <c r="E8"/>
  <c r="AE7"/>
  <c r="AB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C7"/>
  <c r="AC18" l="1"/>
  <c r="AD14"/>
  <c r="AD17"/>
  <c r="AD12"/>
  <c r="AD11"/>
  <c r="AD19"/>
  <c r="AD7" l="1"/>
</calcChain>
</file>

<file path=xl/sharedStrings.xml><?xml version="1.0" encoding="utf-8"?>
<sst xmlns="http://schemas.openxmlformats.org/spreadsheetml/2006/main" count="136" uniqueCount="108">
  <si>
    <t>乡镇</t>
  </si>
  <si>
    <t>一、人员工资</t>
  </si>
  <si>
    <t>二、生产工具(劳保等)（年0.092万/人.年)</t>
  </si>
  <si>
    <t>三、燃油及修理费</t>
  </si>
  <si>
    <t>四、垃圾压缩箱费用</t>
  </si>
  <si>
    <t>五、垃圾处理费（每吨0.0049万元）</t>
  </si>
  <si>
    <t>六、奖励基金</t>
  </si>
  <si>
    <t>资金预算</t>
  </si>
  <si>
    <t>1、司机工资</t>
  </si>
  <si>
    <t xml:space="preserve"> 2、辅助操作工工资（年工资1.2万/人.年)</t>
  </si>
  <si>
    <t>3、保洁员工资（年工资0.768万/人.年)</t>
  </si>
  <si>
    <t>4、环卫所人员费（3-5人/镇，年工资3.0万/人.年)</t>
  </si>
  <si>
    <t>1、清运车
（4万/车.年</t>
  </si>
  <si>
    <t>2、转运车（15万/车.年）</t>
  </si>
  <si>
    <t>1、水电费（1.2万/箱.年)</t>
  </si>
  <si>
    <t>2、维修费（1万/箱.年)</t>
  </si>
  <si>
    <t xml:space="preserve">小计
</t>
  </si>
  <si>
    <t>政府奖补</t>
  </si>
  <si>
    <t>乡镇自筹</t>
  </si>
  <si>
    <r>
      <rPr>
        <sz val="9"/>
        <rFont val="Wingdings"/>
        <charset val="2"/>
      </rPr>
      <t></t>
    </r>
    <r>
      <rPr>
        <sz val="9"/>
        <rFont val="宋体"/>
        <family val="3"/>
        <charset val="134"/>
      </rPr>
      <t xml:space="preserve">、转运车司机工资（年工资3万/人.年) </t>
    </r>
  </si>
  <si>
    <r>
      <rPr>
        <sz val="9"/>
        <rFont val="Wingdings"/>
        <charset val="2"/>
      </rPr>
      <t></t>
    </r>
    <r>
      <rPr>
        <sz val="9"/>
        <rFont val="宋体"/>
        <family val="3"/>
        <charset val="134"/>
      </rPr>
      <t xml:space="preserve">、收集车司机工资（年工资2.16万/人.年) </t>
    </r>
  </si>
  <si>
    <t>农村保洁员</t>
  </si>
  <si>
    <t>非公益性岗位保洁员</t>
  </si>
  <si>
    <t>公益性岗位保洁员</t>
  </si>
  <si>
    <t>人数</t>
  </si>
  <si>
    <t>金额</t>
  </si>
  <si>
    <t>数量(辆)</t>
  </si>
  <si>
    <t>数量
(个)</t>
  </si>
  <si>
    <t>年产垃圾量(吨)</t>
  </si>
  <si>
    <t>合计</t>
  </si>
  <si>
    <t>东岳</t>
  </si>
  <si>
    <t>开发区</t>
  </si>
  <si>
    <t>金湖</t>
  </si>
  <si>
    <t>大箕铺</t>
  </si>
  <si>
    <t>陈贵</t>
  </si>
  <si>
    <t>灵乡</t>
  </si>
  <si>
    <t>保安</t>
  </si>
  <si>
    <t>金山店</t>
  </si>
  <si>
    <t>还地桥</t>
  </si>
  <si>
    <t>殷祖</t>
  </si>
  <si>
    <t>刘仁八</t>
  </si>
  <si>
    <t>金牛镇</t>
  </si>
  <si>
    <t>东风农场</t>
  </si>
  <si>
    <t>茗山</t>
  </si>
  <si>
    <t>黄坪山</t>
  </si>
  <si>
    <t>四顾闸</t>
  </si>
  <si>
    <t>城管局</t>
  </si>
  <si>
    <t>奖励基金</t>
  </si>
  <si>
    <t>大冶市农村环境卫生长效管理运行资金投入预算表</t>
  </si>
  <si>
    <t>项  目  内  容</t>
  </si>
  <si>
    <t>项   目   投   入</t>
  </si>
  <si>
    <t>备  注</t>
  </si>
  <si>
    <t>配置标准</t>
  </si>
  <si>
    <t>单价、标准（万元）</t>
  </si>
  <si>
    <t>数量(个或辆）</t>
  </si>
  <si>
    <t>合计(万元)</t>
  </si>
  <si>
    <t>长效管理运行费用</t>
  </si>
  <si>
    <t>1、人员工资</t>
  </si>
  <si>
    <t>司机</t>
  </si>
  <si>
    <t>转运车司机</t>
  </si>
  <si>
    <t>1人／车</t>
  </si>
  <si>
    <t>2500元/月.人</t>
  </si>
  <si>
    <t>2500元/月*12=3万元/人.年，工作车司机1人，替班司机1人</t>
  </si>
  <si>
    <t xml:space="preserve">收集车司机 </t>
  </si>
  <si>
    <t>1800元／月.人</t>
  </si>
  <si>
    <t>1800元/月*12=2.16万元/人.年</t>
  </si>
  <si>
    <t>辅助操作工</t>
  </si>
  <si>
    <t>1人/车</t>
  </si>
  <si>
    <t>1000元／月.人</t>
  </si>
  <si>
    <t>1000元/月*12=1.2万元/人.年</t>
  </si>
  <si>
    <t>保洁员</t>
  </si>
  <si>
    <t>1人／80户</t>
  </si>
  <si>
    <t>640元／月.人</t>
  </si>
  <si>
    <t>按最低工资1225元/月*60%*12=0.882万元/人.年</t>
  </si>
  <si>
    <t>乡镇环卫所管理人员工资</t>
  </si>
  <si>
    <t>3-5人/镇</t>
  </si>
  <si>
    <t>3万元／人.年</t>
  </si>
  <si>
    <t>3万元/人.年</t>
  </si>
  <si>
    <t>2、生产工具（含劳保）</t>
  </si>
  <si>
    <t>扫帚、铁锹、撮箕、草帽、雨衣、套鞋、工作服及板车维修费</t>
  </si>
  <si>
    <t>0.092万元／人.年</t>
  </si>
  <si>
    <t>意外保险120元/人.年、生产工具800元/人.年</t>
  </si>
  <si>
    <t>3、燃油费和修理费</t>
  </si>
  <si>
    <t>清运车</t>
  </si>
  <si>
    <t>每3500户配置1辆收集车</t>
  </si>
  <si>
    <t>4万／车.年</t>
  </si>
  <si>
    <t>转运车</t>
  </si>
  <si>
    <t>每25000户配置1辆转运车</t>
  </si>
  <si>
    <t>15万／车.年</t>
  </si>
  <si>
    <t>4、垃圾压缩箱费用</t>
  </si>
  <si>
    <t>水电费</t>
  </si>
  <si>
    <t>每镇1座转运站</t>
  </si>
  <si>
    <t>1000元/箱.月</t>
  </si>
  <si>
    <t>1000元/月*12=1.2万元/箱.年</t>
  </si>
  <si>
    <t>维修费</t>
  </si>
  <si>
    <t>1250元/箱.月</t>
  </si>
  <si>
    <t>1万/箱.年</t>
  </si>
  <si>
    <t>1250元/月*12=1.5万元/箱.年</t>
  </si>
  <si>
    <t>5、垃圾处理费</t>
  </si>
  <si>
    <r>
      <rPr>
        <sz val="10"/>
        <color rgb="FFFF0000"/>
        <rFont val="宋体"/>
        <family val="3"/>
        <charset val="134"/>
      </rPr>
      <t>0.22</t>
    </r>
    <r>
      <rPr>
        <sz val="10"/>
        <rFont val="宋体"/>
        <family val="3"/>
        <charset val="134"/>
      </rPr>
      <t>kg/天.人</t>
    </r>
  </si>
  <si>
    <t>49元／吨</t>
  </si>
  <si>
    <t>365天</t>
  </si>
  <si>
    <t>6、奖励资金</t>
  </si>
  <si>
    <t>每季度前5名乡镇、每月前10名行政村、90名优秀保洁员</t>
  </si>
  <si>
    <t>2万/镇、1万元/村、0.1万元/人</t>
  </si>
  <si>
    <t>奖补资金主要用于垃圾处理的设施建设、运行维护经费和垃圾分类回收补贴</t>
  </si>
  <si>
    <t>合    计</t>
  </si>
  <si>
    <t>2018年大冶市农村环境卫生长效管理资金支出明细表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</si>
</sst>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0_ "/>
    <numFmt numFmtId="178" formatCode="0.00_ "/>
  </numFmts>
  <fonts count="11">
    <font>
      <sz val="12"/>
      <name val="宋体"/>
      <charset val="134"/>
    </font>
    <font>
      <b/>
      <sz val="18"/>
      <name val="方正小标宋简体"/>
      <charset val="134"/>
    </font>
    <font>
      <sz val="10"/>
      <name val="宋体"/>
      <family val="3"/>
      <charset val="134"/>
    </font>
    <font>
      <sz val="10"/>
      <name val="黑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9"/>
      <name val="Wingdings"/>
      <charset val="2"/>
    </font>
    <font>
      <sz val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</cellStyleXfs>
  <cellXfs count="11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8" fontId="10" fillId="0" borderId="15" xfId="15" applyNumberFormat="1" applyFont="1" applyFill="1" applyBorder="1" applyAlignment="1">
      <alignment horizontal="center" vertical="center" wrapText="1"/>
    </xf>
    <xf numFmtId="178" fontId="10" fillId="0" borderId="15" xfId="19" applyNumberFormat="1" applyFont="1" applyFill="1" applyBorder="1" applyAlignment="1">
      <alignment horizontal="center" vertical="center" wrapText="1"/>
    </xf>
    <xf numFmtId="178" fontId="10" fillId="0" borderId="15" xfId="6" applyNumberFormat="1" applyFont="1" applyFill="1" applyBorder="1" applyAlignment="1">
      <alignment horizontal="center" vertical="center" wrapText="1"/>
    </xf>
    <xf numFmtId="178" fontId="7" fillId="0" borderId="16" xfId="13" applyNumberFormat="1" applyFont="1" applyBorder="1" applyAlignment="1">
      <alignment horizontal="center" vertical="center"/>
    </xf>
    <xf numFmtId="178" fontId="7" fillId="0" borderId="16" xfId="21" applyNumberFormat="1" applyFont="1" applyBorder="1" applyAlignment="1">
      <alignment horizontal="center" vertical="center"/>
    </xf>
    <xf numFmtId="178" fontId="10" fillId="0" borderId="15" xfId="27" applyNumberFormat="1" applyFont="1" applyFill="1" applyBorder="1" applyAlignment="1">
      <alignment horizontal="center" vertical="center" wrapText="1"/>
    </xf>
    <xf numFmtId="178" fontId="7" fillId="0" borderId="16" xfId="9" applyNumberFormat="1" applyFont="1" applyBorder="1" applyAlignment="1">
      <alignment horizontal="center" vertical="center"/>
    </xf>
    <xf numFmtId="178" fontId="7" fillId="0" borderId="16" xfId="17" applyNumberFormat="1" applyFont="1" applyBorder="1" applyAlignment="1">
      <alignment horizontal="center" vertical="center"/>
    </xf>
    <xf numFmtId="178" fontId="10" fillId="0" borderId="15" xfId="23" applyNumberFormat="1" applyFont="1" applyFill="1" applyBorder="1" applyAlignment="1">
      <alignment horizontal="center" vertical="center" wrapText="1"/>
    </xf>
    <xf numFmtId="178" fontId="10" fillId="0" borderId="15" xfId="11" applyNumberFormat="1" applyFont="1" applyFill="1" applyBorder="1" applyAlignment="1">
      <alignment horizontal="center" vertical="center" wrapText="1"/>
    </xf>
    <xf numFmtId="178" fontId="7" fillId="0" borderId="16" xfId="1" applyNumberFormat="1" applyFont="1" applyBorder="1" applyAlignment="1">
      <alignment horizontal="center" vertical="center"/>
    </xf>
    <xf numFmtId="178" fontId="7" fillId="0" borderId="16" xfId="29" applyNumberFormat="1" applyFont="1" applyBorder="1" applyAlignment="1">
      <alignment horizontal="center" vertical="center"/>
    </xf>
    <xf numFmtId="178" fontId="7" fillId="0" borderId="16" xfId="25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</cellXfs>
  <cellStyles count="30">
    <cellStyle name="常规" xfId="0" builtinId="0"/>
    <cellStyle name="常规 10" xfId="15"/>
    <cellStyle name="常规 11" xfId="17"/>
    <cellStyle name="常规 12" xfId="19"/>
    <cellStyle name="常规 13" xfId="21"/>
    <cellStyle name="常规 14" xfId="23"/>
    <cellStyle name="常规 15" xfId="25"/>
    <cellStyle name="常规 16" xfId="27"/>
    <cellStyle name="常规 17" xfId="29"/>
    <cellStyle name="常规 2" xfId="1"/>
    <cellStyle name="常规 2 10" xfId="20"/>
    <cellStyle name="常规 2 11" xfId="22"/>
    <cellStyle name="常规 2 12" xfId="24"/>
    <cellStyle name="常规 2 13" xfId="26"/>
    <cellStyle name="常规 2 14" xfId="28"/>
    <cellStyle name="常规 2 2" xfId="2"/>
    <cellStyle name="常规 2 3" xfId="7"/>
    <cellStyle name="常规 2 4" xfId="8"/>
    <cellStyle name="常规 2 5" xfId="10"/>
    <cellStyle name="常规 2 6" xfId="12"/>
    <cellStyle name="常规 2 7" xfId="14"/>
    <cellStyle name="常规 2 8" xfId="16"/>
    <cellStyle name="常规 2 9" xfId="18"/>
    <cellStyle name="常规 3" xfId="3"/>
    <cellStyle name="常规 4" xfId="4"/>
    <cellStyle name="常规 5" xfId="5"/>
    <cellStyle name="常规 6" xfId="6"/>
    <cellStyle name="常规 7" xfId="9"/>
    <cellStyle name="常规 8" xfId="11"/>
    <cellStyle name="常规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8"/>
  <sheetViews>
    <sheetView tabSelected="1" zoomScale="130" zoomScaleNormal="130" workbookViewId="0">
      <selection sqref="A1:AE1"/>
    </sheetView>
  </sheetViews>
  <sheetFormatPr defaultRowHeight="15.6"/>
  <cols>
    <col min="1" max="1" width="6.8984375" style="20" customWidth="1"/>
    <col min="2" max="3" width="3.09765625" style="20" customWidth="1"/>
    <col min="4" max="4" width="3.5" style="20" customWidth="1"/>
    <col min="5" max="5" width="5" style="20" customWidth="1"/>
    <col min="6" max="7" width="3.69921875" style="20" customWidth="1"/>
    <col min="8" max="8" width="4.19921875" style="20" customWidth="1"/>
    <col min="9" max="9" width="5.796875" style="20" customWidth="1"/>
    <col min="10" max="11" width="4.5" style="20" customWidth="1"/>
    <col min="12" max="13" width="3.3984375" style="21" customWidth="1"/>
    <col min="14" max="15" width="4.8984375" style="20" customWidth="1"/>
    <col min="16" max="17" width="4.59765625" style="20" customWidth="1"/>
    <col min="18" max="19" width="3.19921875" style="20" customWidth="1"/>
    <col min="20" max="21" width="3" style="20" customWidth="1"/>
    <col min="22" max="22" width="4.3984375" style="21" customWidth="1"/>
    <col min="23" max="23" width="4.3984375" style="22" customWidth="1"/>
    <col min="24" max="24" width="4.296875" style="21" customWidth="1"/>
    <col min="25" max="25" width="4.296875" style="22" customWidth="1"/>
    <col min="26" max="26" width="7" style="20" customWidth="1"/>
    <col min="27" max="27" width="7" style="22" customWidth="1"/>
    <col min="28" max="28" width="4" style="22" customWidth="1"/>
    <col min="29" max="29" width="6.3984375" style="22" customWidth="1"/>
    <col min="30" max="31" width="5.796875" style="23" customWidth="1"/>
    <col min="32" max="234" width="7.8984375" style="20"/>
    <col min="235" max="247" width="7.8984375" style="20" customWidth="1"/>
    <col min="248" max="16384" width="8.796875" style="20"/>
  </cols>
  <sheetData>
    <row r="1" spans="1:31" ht="24.75" customHeight="1">
      <c r="A1" s="69" t="s">
        <v>107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</row>
    <row r="2" spans="1:31" ht="17.2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38"/>
      <c r="Y2" s="24"/>
      <c r="Z2" s="24"/>
      <c r="AA2" s="24"/>
      <c r="AD2" s="70"/>
      <c r="AE2" s="70"/>
    </row>
    <row r="3" spans="1:31" ht="17.25" customHeight="1">
      <c r="A3" s="76" t="s">
        <v>0</v>
      </c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2"/>
      <c r="M3" s="73"/>
      <c r="N3" s="73" t="s">
        <v>2</v>
      </c>
      <c r="O3" s="95"/>
      <c r="P3" s="95"/>
      <c r="Q3" s="95"/>
      <c r="R3" s="71" t="s">
        <v>3</v>
      </c>
      <c r="S3" s="71"/>
      <c r="T3" s="71"/>
      <c r="U3" s="71"/>
      <c r="V3" s="74" t="s">
        <v>4</v>
      </c>
      <c r="W3" s="74"/>
      <c r="X3" s="74"/>
      <c r="Y3" s="74"/>
      <c r="Z3" s="71" t="s">
        <v>5</v>
      </c>
      <c r="AA3" s="71"/>
      <c r="AB3" s="71" t="s">
        <v>6</v>
      </c>
      <c r="AC3" s="75" t="s">
        <v>7</v>
      </c>
      <c r="AD3" s="75"/>
      <c r="AE3" s="75"/>
    </row>
    <row r="4" spans="1:31" ht="27.9" customHeight="1">
      <c r="A4" s="76"/>
      <c r="B4" s="79" t="s">
        <v>8</v>
      </c>
      <c r="C4" s="80"/>
      <c r="D4" s="80"/>
      <c r="E4" s="81"/>
      <c r="F4" s="88" t="s">
        <v>9</v>
      </c>
      <c r="G4" s="89"/>
      <c r="H4" s="82" t="s">
        <v>10</v>
      </c>
      <c r="I4" s="82"/>
      <c r="J4" s="82"/>
      <c r="K4" s="82"/>
      <c r="L4" s="92" t="s">
        <v>11</v>
      </c>
      <c r="M4" s="93"/>
      <c r="N4" s="96"/>
      <c r="O4" s="82"/>
      <c r="P4" s="82"/>
      <c r="Q4" s="82"/>
      <c r="R4" s="71" t="s">
        <v>12</v>
      </c>
      <c r="S4" s="71"/>
      <c r="T4" s="71" t="s">
        <v>13</v>
      </c>
      <c r="U4" s="71"/>
      <c r="V4" s="71" t="s">
        <v>14</v>
      </c>
      <c r="W4" s="71"/>
      <c r="X4" s="71" t="s">
        <v>15</v>
      </c>
      <c r="Y4" s="71"/>
      <c r="Z4" s="71"/>
      <c r="AA4" s="71"/>
      <c r="AB4" s="71"/>
      <c r="AC4" s="77" t="s">
        <v>16</v>
      </c>
      <c r="AD4" s="86" t="s">
        <v>17</v>
      </c>
      <c r="AE4" s="86" t="s">
        <v>18</v>
      </c>
    </row>
    <row r="5" spans="1:31" s="18" customFormat="1" ht="45.9" customHeight="1">
      <c r="A5" s="74"/>
      <c r="B5" s="83" t="s">
        <v>19</v>
      </c>
      <c r="C5" s="84"/>
      <c r="D5" s="83" t="s">
        <v>20</v>
      </c>
      <c r="E5" s="84"/>
      <c r="F5" s="90"/>
      <c r="G5" s="91"/>
      <c r="H5" s="85" t="s">
        <v>21</v>
      </c>
      <c r="I5" s="85"/>
      <c r="J5" s="71" t="s">
        <v>22</v>
      </c>
      <c r="K5" s="71"/>
      <c r="L5" s="90"/>
      <c r="M5" s="94"/>
      <c r="N5" s="85" t="s">
        <v>21</v>
      </c>
      <c r="O5" s="85"/>
      <c r="P5" s="71" t="s">
        <v>23</v>
      </c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7"/>
      <c r="AD5" s="87"/>
      <c r="AE5" s="87"/>
    </row>
    <row r="6" spans="1:31" s="19" customFormat="1" ht="30" customHeight="1">
      <c r="A6" s="74"/>
      <c r="B6" s="28" t="s">
        <v>24</v>
      </c>
      <c r="C6" s="29" t="s">
        <v>25</v>
      </c>
      <c r="D6" s="30" t="s">
        <v>24</v>
      </c>
      <c r="E6" s="25" t="s">
        <v>25</v>
      </c>
      <c r="F6" s="27" t="s">
        <v>24</v>
      </c>
      <c r="G6" s="31" t="s">
        <v>25</v>
      </c>
      <c r="H6" s="25" t="s">
        <v>24</v>
      </c>
      <c r="I6" s="25" t="s">
        <v>25</v>
      </c>
      <c r="J6" s="25" t="s">
        <v>24</v>
      </c>
      <c r="K6" s="25" t="s">
        <v>25</v>
      </c>
      <c r="L6" s="35" t="s">
        <v>24</v>
      </c>
      <c r="M6" s="36" t="s">
        <v>25</v>
      </c>
      <c r="N6" s="34" t="s">
        <v>24</v>
      </c>
      <c r="O6" s="32" t="s">
        <v>25</v>
      </c>
      <c r="P6" s="34" t="s">
        <v>24</v>
      </c>
      <c r="Q6" s="32" t="s">
        <v>25</v>
      </c>
      <c r="R6" s="25" t="s">
        <v>26</v>
      </c>
      <c r="S6" s="25" t="s">
        <v>25</v>
      </c>
      <c r="T6" s="25" t="s">
        <v>26</v>
      </c>
      <c r="U6" s="25" t="s">
        <v>25</v>
      </c>
      <c r="V6" s="27" t="s">
        <v>27</v>
      </c>
      <c r="W6" s="25" t="s">
        <v>25</v>
      </c>
      <c r="X6" s="27" t="s">
        <v>27</v>
      </c>
      <c r="Y6" s="25" t="s">
        <v>25</v>
      </c>
      <c r="Z6" s="25" t="s">
        <v>28</v>
      </c>
      <c r="AA6" s="25" t="s">
        <v>25</v>
      </c>
      <c r="AB6" s="71"/>
      <c r="AC6" s="78"/>
      <c r="AD6" s="87"/>
      <c r="AE6" s="87"/>
    </row>
    <row r="7" spans="1:31" s="18" customFormat="1" ht="20.100000000000001" customHeight="1">
      <c r="A7" s="32" t="s">
        <v>29</v>
      </c>
      <c r="B7" s="41">
        <v>8</v>
      </c>
      <c r="C7" s="42">
        <f>B7*3</f>
        <v>24</v>
      </c>
      <c r="D7" s="42">
        <v>61</v>
      </c>
      <c r="E7" s="43">
        <v>131.76</v>
      </c>
      <c r="F7" s="42">
        <f t="shared" ref="F7:I7" si="0">SUM(F8:F25)</f>
        <v>20</v>
      </c>
      <c r="G7" s="42">
        <f t="shared" si="0"/>
        <v>24</v>
      </c>
      <c r="H7" s="42">
        <f t="shared" si="0"/>
        <v>2044</v>
      </c>
      <c r="I7" s="42">
        <f t="shared" si="0"/>
        <v>1569.7919999999999</v>
      </c>
      <c r="J7" s="42">
        <f>J8+J9+J10+J11+J12+J13+J14+J15+J16+J17+J18+J19+J20+J21+J22+J23+J24</f>
        <v>59</v>
      </c>
      <c r="K7" s="42">
        <f>K8+K9+K10+K11+K12+K13+K14+K15+K16+K17+K18+K19+K20+K21+K23+K24</f>
        <v>45.311999999999998</v>
      </c>
      <c r="L7" s="42">
        <f t="shared" ref="L7:O7" si="1">SUM(L8:L25)</f>
        <v>54</v>
      </c>
      <c r="M7" s="42">
        <f>L7*3</f>
        <v>162</v>
      </c>
      <c r="N7" s="42">
        <f t="shared" si="1"/>
        <v>2056</v>
      </c>
      <c r="O7" s="42">
        <f t="shared" si="1"/>
        <v>189.15199999999999</v>
      </c>
      <c r="P7" s="42">
        <f>P8+P9+P10+P11+P12+P13+P14+P15+P16+P17+P18+P19+P20+P21+P22+P23</f>
        <v>400</v>
      </c>
      <c r="Q7" s="42">
        <f>Q8+Q9+Q10+Q11+Q12+Q13+Q14+Q15+Q16+Q17+Q18+Q19+Q20+Q21+Q22+Q23</f>
        <v>36.799999999999997</v>
      </c>
      <c r="R7" s="44">
        <f t="shared" ref="R7:AB7" si="2">SUM(R8:R25)</f>
        <v>60</v>
      </c>
      <c r="S7" s="44">
        <f t="shared" si="2"/>
        <v>240</v>
      </c>
      <c r="T7" s="44">
        <f t="shared" si="2"/>
        <v>6</v>
      </c>
      <c r="U7" s="44">
        <f t="shared" si="2"/>
        <v>90</v>
      </c>
      <c r="V7" s="44">
        <f t="shared" si="2"/>
        <v>13</v>
      </c>
      <c r="W7" s="44">
        <f t="shared" si="2"/>
        <v>15.6</v>
      </c>
      <c r="X7" s="44">
        <f t="shared" si="2"/>
        <v>25</v>
      </c>
      <c r="Y7" s="44">
        <f t="shared" si="2"/>
        <v>25</v>
      </c>
      <c r="Z7" s="45">
        <v>61171.5</v>
      </c>
      <c r="AA7" s="46">
        <f>Z7*0.006</f>
        <v>367.029</v>
      </c>
      <c r="AB7" s="44">
        <f t="shared" si="2"/>
        <v>169</v>
      </c>
      <c r="AC7" s="46">
        <f>C7+E7+G7+I7+K7+M7+O7+Q7+S7+U7+W7+Y7+AA7+AB7</f>
        <v>3089.4449999999997</v>
      </c>
      <c r="AD7" s="44">
        <f>AD8+AD9+AD10+AD11+AD12+AD13+AD14+AD15+AD16+AD17+AD18+AD19+AD20+AD21+AD22+AD23+AD24+AD25</f>
        <v>2272.8150000000001</v>
      </c>
      <c r="AE7" s="44">
        <f>AE8+AE9+AE10+AE11+AE12+AE13+AE14+AE15+AE16</f>
        <v>816.63</v>
      </c>
    </row>
    <row r="8" spans="1:31" s="18" customFormat="1" ht="20.100000000000001" customHeight="1">
      <c r="A8" s="33" t="s">
        <v>30</v>
      </c>
      <c r="B8" s="47"/>
      <c r="C8" s="48"/>
      <c r="D8" s="49">
        <v>1</v>
      </c>
      <c r="E8" s="42">
        <f t="shared" ref="E8:E21" si="3">D8*2.16</f>
        <v>2.16</v>
      </c>
      <c r="F8" s="42">
        <v>1</v>
      </c>
      <c r="G8" s="42">
        <f t="shared" ref="G8:G21" si="4">F8*1.2</f>
        <v>1.2</v>
      </c>
      <c r="H8" s="42">
        <v>24</v>
      </c>
      <c r="I8" s="42">
        <f t="shared" ref="I8:I23" si="5">H8*0.768</f>
        <v>18.431999999999999</v>
      </c>
      <c r="J8" s="42">
        <v>1</v>
      </c>
      <c r="K8" s="42">
        <f>J8*0.768</f>
        <v>0.76800000000000002</v>
      </c>
      <c r="L8" s="50">
        <v>3</v>
      </c>
      <c r="M8" s="42">
        <f t="shared" ref="M8:M21" si="6">L8*3</f>
        <v>9</v>
      </c>
      <c r="N8" s="42">
        <v>24</v>
      </c>
      <c r="O8" s="42">
        <f>N8*0.092</f>
        <v>2.2080000000000002</v>
      </c>
      <c r="P8" s="42">
        <v>4</v>
      </c>
      <c r="Q8" s="42">
        <f>P8*0.092</f>
        <v>0.36799999999999999</v>
      </c>
      <c r="R8" s="47">
        <v>1</v>
      </c>
      <c r="S8" s="42">
        <v>4</v>
      </c>
      <c r="T8" s="42"/>
      <c r="U8" s="42"/>
      <c r="V8" s="50"/>
      <c r="W8" s="51"/>
      <c r="X8" s="50"/>
      <c r="Y8" s="51"/>
      <c r="Z8" s="52">
        <v>813.74</v>
      </c>
      <c r="AA8" s="51">
        <f>Z8*0.006</f>
        <v>4.8824399999999999</v>
      </c>
      <c r="AB8" s="51"/>
      <c r="AC8" s="51">
        <f>C8+E8+G8+I8+K8+M8+O8+Q8+S8+U8+W8+Y8+AA8+AB8</f>
        <v>43.018440000000005</v>
      </c>
      <c r="AD8" s="51">
        <f>C8/2+E8/2+G8/2+I8/2+K8+M8/2+O8/2+Q8+S8/2+U8+W8/2+Y8/2+AA8+AB8</f>
        <v>24.518439999999998</v>
      </c>
      <c r="AE8" s="53">
        <f>C8/2+E8/2+G8/2+I8/2+M8/2+O8/2+S8/2+U8/2+W8/2+Y8/2</f>
        <v>18.5</v>
      </c>
    </row>
    <row r="9" spans="1:31" s="18" customFormat="1" ht="20.100000000000001" customHeight="1">
      <c r="A9" s="33" t="s">
        <v>31</v>
      </c>
      <c r="B9" s="47"/>
      <c r="C9" s="47"/>
      <c r="D9" s="43">
        <v>4</v>
      </c>
      <c r="E9" s="42">
        <f t="shared" si="3"/>
        <v>8.64</v>
      </c>
      <c r="F9" s="42">
        <v>1</v>
      </c>
      <c r="G9" s="42">
        <f t="shared" si="4"/>
        <v>1.2</v>
      </c>
      <c r="H9" s="42">
        <v>216</v>
      </c>
      <c r="I9" s="42">
        <f t="shared" si="5"/>
        <v>165.88800000000001</v>
      </c>
      <c r="J9" s="42">
        <v>10</v>
      </c>
      <c r="K9" s="42">
        <f t="shared" ref="K9:K21" si="7">J9*0.768</f>
        <v>7.68</v>
      </c>
      <c r="L9" s="50">
        <v>4</v>
      </c>
      <c r="M9" s="42">
        <f t="shared" si="6"/>
        <v>12</v>
      </c>
      <c r="N9" s="42">
        <v>216</v>
      </c>
      <c r="O9" s="42">
        <f t="shared" ref="O9:O24" si="8">N9*0.092</f>
        <v>19.872</v>
      </c>
      <c r="P9" s="42">
        <v>41</v>
      </c>
      <c r="Q9" s="42">
        <f t="shared" ref="Q9:Q23" si="9">P9*0.092</f>
        <v>3.7719999999999998</v>
      </c>
      <c r="R9" s="47">
        <v>4</v>
      </c>
      <c r="S9" s="42">
        <v>16</v>
      </c>
      <c r="T9" s="42"/>
      <c r="U9" s="42"/>
      <c r="V9" s="50">
        <v>1</v>
      </c>
      <c r="W9" s="51">
        <f t="shared" ref="W9:W21" si="10">V9*1.2</f>
        <v>1.2</v>
      </c>
      <c r="X9" s="50">
        <v>1</v>
      </c>
      <c r="Y9" s="51">
        <f t="shared" ref="Y9:Y24" si="11">X9*1</f>
        <v>1</v>
      </c>
      <c r="Z9" s="59">
        <v>3389.78</v>
      </c>
      <c r="AA9" s="51">
        <f>Z9*0.006</f>
        <v>20.33868</v>
      </c>
      <c r="AB9" s="51"/>
      <c r="AC9" s="51">
        <f t="shared" ref="AC9:AC25" si="12">C9+E9+G9+I9+K9+M9+O9+Q9+S9+U9+W9+Y9+AA9+AB9</f>
        <v>257.59068000000002</v>
      </c>
      <c r="AD9" s="51">
        <f t="shared" ref="AD9:AD16" si="13">C9/2+E9/2+G9/2+I9/2+K9+M9/2+O9/2+Q9+S9/2+U9+W9/2+Y9/2+AA9+AB9</f>
        <v>144.69068000000001</v>
      </c>
      <c r="AE9" s="53">
        <f t="shared" ref="AE9:AE16" si="14">C9/2+E9/2+G9/2+I9/2+M9/2+O9/2+S9/2+U9/2+W9/2+Y9/2</f>
        <v>112.9</v>
      </c>
    </row>
    <row r="10" spans="1:31" s="18" customFormat="1" ht="20.100000000000001" customHeight="1">
      <c r="A10" s="33" t="s">
        <v>32</v>
      </c>
      <c r="B10" s="47"/>
      <c r="C10" s="47"/>
      <c r="D10" s="43">
        <v>6</v>
      </c>
      <c r="E10" s="42">
        <f t="shared" si="3"/>
        <v>12.96</v>
      </c>
      <c r="F10" s="42">
        <v>1</v>
      </c>
      <c r="G10" s="42">
        <f t="shared" si="4"/>
        <v>1.2</v>
      </c>
      <c r="H10" s="42">
        <v>207</v>
      </c>
      <c r="I10" s="42">
        <f t="shared" si="5"/>
        <v>158.976</v>
      </c>
      <c r="J10" s="42"/>
      <c r="K10" s="42"/>
      <c r="L10" s="50">
        <v>4</v>
      </c>
      <c r="M10" s="42">
        <f t="shared" si="6"/>
        <v>12</v>
      </c>
      <c r="N10" s="42">
        <v>207</v>
      </c>
      <c r="O10" s="42">
        <f t="shared" si="8"/>
        <v>19.044</v>
      </c>
      <c r="P10" s="42">
        <v>41</v>
      </c>
      <c r="Q10" s="42">
        <f t="shared" si="9"/>
        <v>3.7719999999999998</v>
      </c>
      <c r="R10" s="47">
        <v>6</v>
      </c>
      <c r="S10" s="42">
        <v>24</v>
      </c>
      <c r="T10" s="42"/>
      <c r="U10" s="42"/>
      <c r="V10" s="50">
        <v>1</v>
      </c>
      <c r="W10" s="51">
        <f t="shared" si="10"/>
        <v>1.2</v>
      </c>
      <c r="X10" s="50">
        <v>2</v>
      </c>
      <c r="Y10" s="51">
        <f t="shared" si="11"/>
        <v>2</v>
      </c>
      <c r="Z10" s="58">
        <v>4035.9200000000005</v>
      </c>
      <c r="AA10" s="51">
        <f t="shared" ref="AA10:AA21" si="15">Z10*0.006</f>
        <v>24.215520000000005</v>
      </c>
      <c r="AB10" s="51"/>
      <c r="AC10" s="51">
        <f t="shared" si="12"/>
        <v>259.36752000000001</v>
      </c>
      <c r="AD10" s="51">
        <f t="shared" si="13"/>
        <v>143.67752000000002</v>
      </c>
      <c r="AE10" s="53">
        <f t="shared" si="14"/>
        <v>115.69</v>
      </c>
    </row>
    <row r="11" spans="1:31" s="18" customFormat="1" ht="20.100000000000001" customHeight="1">
      <c r="A11" s="33" t="s">
        <v>33</v>
      </c>
      <c r="B11" s="47"/>
      <c r="C11" s="47"/>
      <c r="D11" s="43">
        <v>4</v>
      </c>
      <c r="E11" s="42">
        <f t="shared" si="3"/>
        <v>8.64</v>
      </c>
      <c r="F11" s="42">
        <v>1</v>
      </c>
      <c r="G11" s="42">
        <f t="shared" si="4"/>
        <v>1.2</v>
      </c>
      <c r="H11" s="42">
        <v>177</v>
      </c>
      <c r="I11" s="42">
        <f t="shared" si="5"/>
        <v>135.93600000000001</v>
      </c>
      <c r="J11" s="42">
        <v>20</v>
      </c>
      <c r="K11" s="42">
        <f t="shared" si="7"/>
        <v>15.36</v>
      </c>
      <c r="L11" s="50">
        <v>4</v>
      </c>
      <c r="M11" s="42">
        <f t="shared" si="6"/>
        <v>12</v>
      </c>
      <c r="N11" s="42">
        <v>177</v>
      </c>
      <c r="O11" s="42">
        <f t="shared" si="8"/>
        <v>16.283999999999999</v>
      </c>
      <c r="P11" s="42">
        <v>34</v>
      </c>
      <c r="Q11" s="42">
        <f t="shared" si="9"/>
        <v>3.1280000000000001</v>
      </c>
      <c r="R11" s="47">
        <v>4</v>
      </c>
      <c r="S11" s="42">
        <v>16</v>
      </c>
      <c r="T11" s="42"/>
      <c r="U11" s="42"/>
      <c r="V11" s="50">
        <v>1</v>
      </c>
      <c r="W11" s="51">
        <f t="shared" si="10"/>
        <v>1.2</v>
      </c>
      <c r="X11" s="50">
        <v>1</v>
      </c>
      <c r="Y11" s="51">
        <f t="shared" si="11"/>
        <v>1</v>
      </c>
      <c r="Z11" s="56">
        <v>4013.84</v>
      </c>
      <c r="AA11" s="51">
        <f t="shared" si="15"/>
        <v>24.08304</v>
      </c>
      <c r="AB11" s="51"/>
      <c r="AC11" s="51">
        <f t="shared" si="12"/>
        <v>234.83104</v>
      </c>
      <c r="AD11" s="51">
        <f t="shared" si="13"/>
        <v>138.70104000000001</v>
      </c>
      <c r="AE11" s="53">
        <f t="shared" si="14"/>
        <v>96.13</v>
      </c>
    </row>
    <row r="12" spans="1:31" s="18" customFormat="1" ht="20.100000000000001" customHeight="1">
      <c r="A12" s="33" t="s">
        <v>34</v>
      </c>
      <c r="B12" s="47"/>
      <c r="C12" s="47"/>
      <c r="D12" s="43">
        <v>5</v>
      </c>
      <c r="E12" s="42">
        <f t="shared" si="3"/>
        <v>10.8</v>
      </c>
      <c r="F12" s="42">
        <v>1</v>
      </c>
      <c r="G12" s="42">
        <f t="shared" si="4"/>
        <v>1.2</v>
      </c>
      <c r="H12" s="42">
        <v>170</v>
      </c>
      <c r="I12" s="42">
        <f t="shared" si="5"/>
        <v>130.56</v>
      </c>
      <c r="J12" s="42">
        <v>5</v>
      </c>
      <c r="K12" s="42">
        <f t="shared" si="7"/>
        <v>3.84</v>
      </c>
      <c r="L12" s="50">
        <v>4</v>
      </c>
      <c r="M12" s="42">
        <f t="shared" si="6"/>
        <v>12</v>
      </c>
      <c r="N12" s="42">
        <v>170</v>
      </c>
      <c r="O12" s="42">
        <f t="shared" si="8"/>
        <v>15.64</v>
      </c>
      <c r="P12" s="42">
        <v>33</v>
      </c>
      <c r="Q12" s="42">
        <f t="shared" si="9"/>
        <v>3.036</v>
      </c>
      <c r="R12" s="47">
        <v>5</v>
      </c>
      <c r="S12" s="42">
        <v>20</v>
      </c>
      <c r="T12" s="42"/>
      <c r="U12" s="42"/>
      <c r="V12" s="50">
        <v>1</v>
      </c>
      <c r="W12" s="51">
        <f t="shared" si="10"/>
        <v>1.2</v>
      </c>
      <c r="X12" s="50">
        <v>2</v>
      </c>
      <c r="Y12" s="51">
        <f t="shared" si="11"/>
        <v>2</v>
      </c>
      <c r="Z12" s="57">
        <v>5316.84</v>
      </c>
      <c r="AA12" s="51">
        <f t="shared" si="15"/>
        <v>31.901040000000002</v>
      </c>
      <c r="AB12" s="51"/>
      <c r="AC12" s="51">
        <f t="shared" si="12"/>
        <v>232.17704000000001</v>
      </c>
      <c r="AD12" s="51">
        <f t="shared" si="13"/>
        <v>135.47703999999999</v>
      </c>
      <c r="AE12" s="53">
        <f t="shared" si="14"/>
        <v>96.7</v>
      </c>
    </row>
    <row r="13" spans="1:31" s="18" customFormat="1" ht="20.100000000000001" customHeight="1">
      <c r="A13" s="33" t="s">
        <v>35</v>
      </c>
      <c r="B13" s="47"/>
      <c r="C13" s="47"/>
      <c r="D13" s="43">
        <v>5</v>
      </c>
      <c r="E13" s="42">
        <f t="shared" si="3"/>
        <v>10.8</v>
      </c>
      <c r="F13" s="42">
        <v>1</v>
      </c>
      <c r="G13" s="42">
        <f t="shared" si="4"/>
        <v>1.2</v>
      </c>
      <c r="H13" s="42">
        <v>127</v>
      </c>
      <c r="I13" s="42">
        <f t="shared" si="5"/>
        <v>97.536000000000001</v>
      </c>
      <c r="J13" s="42">
        <v>2</v>
      </c>
      <c r="K13" s="42">
        <f t="shared" si="7"/>
        <v>1.536</v>
      </c>
      <c r="L13" s="50">
        <v>3</v>
      </c>
      <c r="M13" s="42">
        <f t="shared" si="6"/>
        <v>9</v>
      </c>
      <c r="N13" s="42">
        <v>127</v>
      </c>
      <c r="O13" s="42">
        <f t="shared" si="8"/>
        <v>11.683999999999999</v>
      </c>
      <c r="P13" s="42">
        <v>25</v>
      </c>
      <c r="Q13" s="42">
        <f t="shared" si="9"/>
        <v>2.2999999999999998</v>
      </c>
      <c r="R13" s="47">
        <v>5</v>
      </c>
      <c r="S13" s="42">
        <v>20</v>
      </c>
      <c r="T13" s="42"/>
      <c r="U13" s="42"/>
      <c r="V13" s="50">
        <v>1</v>
      </c>
      <c r="W13" s="51">
        <f t="shared" si="10"/>
        <v>1.2</v>
      </c>
      <c r="X13" s="50">
        <v>1</v>
      </c>
      <c r="Y13" s="51">
        <f t="shared" si="11"/>
        <v>1</v>
      </c>
      <c r="Z13" s="60">
        <v>4702.88</v>
      </c>
      <c r="AA13" s="51">
        <f t="shared" si="15"/>
        <v>28.217280000000002</v>
      </c>
      <c r="AB13" s="51"/>
      <c r="AC13" s="51">
        <f t="shared" si="12"/>
        <v>184.47327999999999</v>
      </c>
      <c r="AD13" s="51">
        <f t="shared" si="13"/>
        <v>108.26327999999999</v>
      </c>
      <c r="AE13" s="53">
        <f t="shared" si="14"/>
        <v>76.209999999999994</v>
      </c>
    </row>
    <row r="14" spans="1:31" s="18" customFormat="1" ht="20.100000000000001" customHeight="1">
      <c r="A14" s="33" t="s">
        <v>36</v>
      </c>
      <c r="B14" s="47"/>
      <c r="C14" s="47"/>
      <c r="D14" s="43">
        <v>5</v>
      </c>
      <c r="E14" s="42">
        <f t="shared" si="3"/>
        <v>10.8</v>
      </c>
      <c r="F14" s="42">
        <v>1</v>
      </c>
      <c r="G14" s="42">
        <f t="shared" si="4"/>
        <v>1.2</v>
      </c>
      <c r="H14" s="42">
        <v>166</v>
      </c>
      <c r="I14" s="42">
        <f t="shared" si="5"/>
        <v>127.488</v>
      </c>
      <c r="J14" s="42"/>
      <c r="K14" s="42"/>
      <c r="L14" s="50">
        <v>3</v>
      </c>
      <c r="M14" s="42">
        <f t="shared" si="6"/>
        <v>9</v>
      </c>
      <c r="N14" s="42">
        <v>166</v>
      </c>
      <c r="O14" s="42">
        <f t="shared" si="8"/>
        <v>15.272</v>
      </c>
      <c r="P14" s="42">
        <v>28</v>
      </c>
      <c r="Q14" s="42">
        <f t="shared" si="9"/>
        <v>2.5760000000000001</v>
      </c>
      <c r="R14" s="47">
        <v>5</v>
      </c>
      <c r="S14" s="42">
        <v>20</v>
      </c>
      <c r="T14" s="42"/>
      <c r="U14" s="42"/>
      <c r="V14" s="50">
        <v>1</v>
      </c>
      <c r="W14" s="51">
        <f t="shared" si="10"/>
        <v>1.2</v>
      </c>
      <c r="X14" s="50">
        <v>2</v>
      </c>
      <c r="Y14" s="51">
        <f t="shared" si="11"/>
        <v>2</v>
      </c>
      <c r="Z14" s="61">
        <v>6919.380000000001</v>
      </c>
      <c r="AA14" s="51">
        <f t="shared" si="15"/>
        <v>41.516280000000009</v>
      </c>
      <c r="AB14" s="51"/>
      <c r="AC14" s="51">
        <f t="shared" si="12"/>
        <v>231.05228</v>
      </c>
      <c r="AD14" s="51">
        <f t="shared" si="13"/>
        <v>137.57227999999998</v>
      </c>
      <c r="AE14" s="53">
        <f t="shared" si="14"/>
        <v>93.48</v>
      </c>
    </row>
    <row r="15" spans="1:31" s="18" customFormat="1" ht="20.100000000000001" customHeight="1">
      <c r="A15" s="33" t="s">
        <v>37</v>
      </c>
      <c r="B15" s="47"/>
      <c r="C15" s="47"/>
      <c r="D15" s="43">
        <v>4</v>
      </c>
      <c r="E15" s="42">
        <f t="shared" si="3"/>
        <v>8.64</v>
      </c>
      <c r="F15" s="42">
        <v>1</v>
      </c>
      <c r="G15" s="42">
        <f t="shared" si="4"/>
        <v>1.2</v>
      </c>
      <c r="H15" s="42">
        <v>104</v>
      </c>
      <c r="I15" s="42">
        <f t="shared" si="5"/>
        <v>79.872</v>
      </c>
      <c r="J15" s="42">
        <v>4</v>
      </c>
      <c r="K15" s="42">
        <f t="shared" si="7"/>
        <v>3.0720000000000001</v>
      </c>
      <c r="L15" s="50">
        <v>3</v>
      </c>
      <c r="M15" s="42">
        <f t="shared" si="6"/>
        <v>9</v>
      </c>
      <c r="N15" s="42">
        <v>104</v>
      </c>
      <c r="O15" s="42">
        <f t="shared" si="8"/>
        <v>9.5679999999999996</v>
      </c>
      <c r="P15" s="42">
        <v>22</v>
      </c>
      <c r="Q15" s="42">
        <f t="shared" si="9"/>
        <v>2.024</v>
      </c>
      <c r="R15" s="47">
        <v>4</v>
      </c>
      <c r="S15" s="42">
        <v>16</v>
      </c>
      <c r="T15" s="42"/>
      <c r="U15" s="42"/>
      <c r="V15" s="50">
        <v>1</v>
      </c>
      <c r="W15" s="51">
        <f t="shared" si="10"/>
        <v>1.2</v>
      </c>
      <c r="X15" s="50">
        <v>2</v>
      </c>
      <c r="Y15" s="51">
        <f t="shared" si="11"/>
        <v>2</v>
      </c>
      <c r="Z15" s="62">
        <v>5001.22</v>
      </c>
      <c r="AA15" s="51">
        <f t="shared" si="15"/>
        <v>30.007320000000004</v>
      </c>
      <c r="AB15" s="51"/>
      <c r="AC15" s="51">
        <f t="shared" si="12"/>
        <v>162.58331999999999</v>
      </c>
      <c r="AD15" s="51">
        <f t="shared" si="13"/>
        <v>98.843320000000006</v>
      </c>
      <c r="AE15" s="53">
        <f t="shared" si="14"/>
        <v>63.74</v>
      </c>
    </row>
    <row r="16" spans="1:31" s="18" customFormat="1" ht="20.100000000000001" customHeight="1">
      <c r="A16" s="33" t="s">
        <v>38</v>
      </c>
      <c r="B16" s="47"/>
      <c r="C16" s="47"/>
      <c r="D16" s="43">
        <v>7</v>
      </c>
      <c r="E16" s="42">
        <f t="shared" si="3"/>
        <v>15.12</v>
      </c>
      <c r="F16" s="42">
        <v>1</v>
      </c>
      <c r="G16" s="42">
        <f t="shared" si="4"/>
        <v>1.2</v>
      </c>
      <c r="H16" s="42">
        <v>264</v>
      </c>
      <c r="I16" s="42">
        <f t="shared" si="5"/>
        <v>202.75200000000001</v>
      </c>
      <c r="J16" s="42">
        <v>1</v>
      </c>
      <c r="K16" s="42">
        <f t="shared" si="7"/>
        <v>0.76800000000000002</v>
      </c>
      <c r="L16" s="50">
        <v>4</v>
      </c>
      <c r="M16" s="42">
        <f t="shared" si="6"/>
        <v>12</v>
      </c>
      <c r="N16" s="42">
        <v>264</v>
      </c>
      <c r="O16" s="42">
        <f t="shared" si="8"/>
        <v>24.288</v>
      </c>
      <c r="P16" s="42">
        <v>51</v>
      </c>
      <c r="Q16" s="42">
        <f t="shared" si="9"/>
        <v>4.6920000000000002</v>
      </c>
      <c r="R16" s="47">
        <v>7</v>
      </c>
      <c r="S16" s="42">
        <v>28</v>
      </c>
      <c r="T16" s="42"/>
      <c r="U16" s="42"/>
      <c r="V16" s="50">
        <v>1</v>
      </c>
      <c r="W16" s="51">
        <f t="shared" si="10"/>
        <v>1.2</v>
      </c>
      <c r="X16" s="50">
        <v>2</v>
      </c>
      <c r="Y16" s="51">
        <f t="shared" si="11"/>
        <v>2</v>
      </c>
      <c r="Z16" s="63">
        <v>9151.7800000000007</v>
      </c>
      <c r="AA16" s="51">
        <f t="shared" si="15"/>
        <v>54.910680000000006</v>
      </c>
      <c r="AB16" s="51"/>
      <c r="AC16" s="51">
        <f t="shared" si="12"/>
        <v>346.93068</v>
      </c>
      <c r="AD16" s="51">
        <f t="shared" si="13"/>
        <v>203.65068000000002</v>
      </c>
      <c r="AE16" s="53">
        <f t="shared" si="14"/>
        <v>143.28</v>
      </c>
    </row>
    <row r="17" spans="1:31" s="18" customFormat="1" ht="20.100000000000001" customHeight="1">
      <c r="A17" s="33" t="s">
        <v>39</v>
      </c>
      <c r="B17" s="47"/>
      <c r="C17" s="47"/>
      <c r="D17" s="43">
        <v>4</v>
      </c>
      <c r="E17" s="42">
        <f t="shared" si="3"/>
        <v>8.64</v>
      </c>
      <c r="F17" s="42">
        <v>1</v>
      </c>
      <c r="G17" s="42">
        <f t="shared" si="4"/>
        <v>1.2</v>
      </c>
      <c r="H17" s="42">
        <v>116</v>
      </c>
      <c r="I17" s="42">
        <f t="shared" si="5"/>
        <v>89.087999999999994</v>
      </c>
      <c r="J17" s="42">
        <v>9</v>
      </c>
      <c r="K17" s="42">
        <f t="shared" si="7"/>
        <v>6.9119999999999999</v>
      </c>
      <c r="L17" s="50">
        <v>3</v>
      </c>
      <c r="M17" s="42">
        <f t="shared" si="6"/>
        <v>9</v>
      </c>
      <c r="N17" s="42">
        <v>116</v>
      </c>
      <c r="O17" s="42">
        <f t="shared" si="8"/>
        <v>10.672000000000001</v>
      </c>
      <c r="P17" s="42">
        <v>23</v>
      </c>
      <c r="Q17" s="42">
        <f t="shared" si="9"/>
        <v>2.1160000000000001</v>
      </c>
      <c r="R17" s="47">
        <v>4</v>
      </c>
      <c r="S17" s="42">
        <v>16</v>
      </c>
      <c r="T17" s="42"/>
      <c r="U17" s="42"/>
      <c r="V17" s="50">
        <v>1</v>
      </c>
      <c r="W17" s="51">
        <f t="shared" si="10"/>
        <v>1.2</v>
      </c>
      <c r="X17" s="50">
        <v>1</v>
      </c>
      <c r="Y17" s="51">
        <f t="shared" si="11"/>
        <v>1</v>
      </c>
      <c r="Z17" s="64">
        <v>3371.7400000000002</v>
      </c>
      <c r="AA17" s="51">
        <f t="shared" si="15"/>
        <v>20.230440000000002</v>
      </c>
      <c r="AB17" s="51"/>
      <c r="AC17" s="51">
        <f t="shared" si="12"/>
        <v>166.05843999999996</v>
      </c>
      <c r="AD17" s="51">
        <f>C17+E17+G17+I17+K17+M17+O17+Q17+S17+U17+W17+Y17+AA17+AB17</f>
        <v>166.05843999999996</v>
      </c>
      <c r="AE17" s="53"/>
    </row>
    <row r="18" spans="1:31" s="18" customFormat="1" ht="20.100000000000001" customHeight="1">
      <c r="A18" s="33" t="s">
        <v>40</v>
      </c>
      <c r="B18" s="47"/>
      <c r="C18" s="47"/>
      <c r="D18" s="43">
        <v>4</v>
      </c>
      <c r="E18" s="42">
        <f t="shared" si="3"/>
        <v>8.64</v>
      </c>
      <c r="F18" s="42">
        <v>1</v>
      </c>
      <c r="G18" s="42">
        <f t="shared" si="4"/>
        <v>1.2</v>
      </c>
      <c r="H18" s="42">
        <v>110</v>
      </c>
      <c r="I18" s="42">
        <f t="shared" si="5"/>
        <v>84.48</v>
      </c>
      <c r="J18" s="42"/>
      <c r="K18" s="42"/>
      <c r="L18" s="50">
        <v>3</v>
      </c>
      <c r="M18" s="42">
        <f t="shared" si="6"/>
        <v>9</v>
      </c>
      <c r="N18" s="42">
        <v>110</v>
      </c>
      <c r="O18" s="42">
        <f t="shared" si="8"/>
        <v>10.119999999999999</v>
      </c>
      <c r="P18" s="42">
        <v>22</v>
      </c>
      <c r="Q18" s="42">
        <f t="shared" si="9"/>
        <v>2.024</v>
      </c>
      <c r="R18" s="47">
        <v>4</v>
      </c>
      <c r="S18" s="42">
        <v>16</v>
      </c>
      <c r="T18" s="42"/>
      <c r="U18" s="42"/>
      <c r="V18" s="50">
        <v>1</v>
      </c>
      <c r="W18" s="51">
        <f t="shared" si="10"/>
        <v>1.2</v>
      </c>
      <c r="X18" s="50">
        <v>1</v>
      </c>
      <c r="Y18" s="51">
        <f t="shared" si="11"/>
        <v>1</v>
      </c>
      <c r="Z18" s="65">
        <v>3597.9800000000005</v>
      </c>
      <c r="AA18" s="51">
        <f t="shared" si="15"/>
        <v>21.587880000000002</v>
      </c>
      <c r="AB18" s="51"/>
      <c r="AC18" s="51">
        <f t="shared" si="12"/>
        <v>155.25188</v>
      </c>
      <c r="AD18" s="51">
        <f t="shared" ref="AD18:AD25" si="16">C18+E18+G18+I18+K18+M18+O18+Q18+S18+U18+W18+Y18+AA18+AB18</f>
        <v>155.25188</v>
      </c>
      <c r="AE18" s="53"/>
    </row>
    <row r="19" spans="1:31" s="18" customFormat="1" ht="20.100000000000001" customHeight="1">
      <c r="A19" s="33" t="s">
        <v>41</v>
      </c>
      <c r="B19" s="47"/>
      <c r="C19" s="47"/>
      <c r="D19" s="43">
        <v>6</v>
      </c>
      <c r="E19" s="42">
        <f t="shared" si="3"/>
        <v>12.96</v>
      </c>
      <c r="F19" s="42">
        <v>1</v>
      </c>
      <c r="G19" s="42">
        <f t="shared" si="4"/>
        <v>1.2</v>
      </c>
      <c r="H19" s="42">
        <v>212</v>
      </c>
      <c r="I19" s="42">
        <f t="shared" si="5"/>
        <v>162.816</v>
      </c>
      <c r="J19" s="42"/>
      <c r="K19" s="42"/>
      <c r="L19" s="50">
        <v>4</v>
      </c>
      <c r="M19" s="42">
        <f t="shared" si="6"/>
        <v>12</v>
      </c>
      <c r="N19" s="42">
        <v>212</v>
      </c>
      <c r="O19" s="42">
        <f t="shared" si="8"/>
        <v>19.504000000000001</v>
      </c>
      <c r="P19" s="42">
        <v>41</v>
      </c>
      <c r="Q19" s="42">
        <f t="shared" si="9"/>
        <v>3.7719999999999998</v>
      </c>
      <c r="R19" s="47">
        <v>6</v>
      </c>
      <c r="S19" s="42">
        <v>24</v>
      </c>
      <c r="T19" s="42"/>
      <c r="U19" s="42"/>
      <c r="V19" s="50">
        <v>1</v>
      </c>
      <c r="W19" s="51">
        <f t="shared" si="10"/>
        <v>1.2</v>
      </c>
      <c r="X19" s="50">
        <v>2</v>
      </c>
      <c r="Y19" s="51">
        <f t="shared" si="11"/>
        <v>2</v>
      </c>
      <c r="Z19" s="66">
        <v>8213.6</v>
      </c>
      <c r="AA19" s="51">
        <f t="shared" si="15"/>
        <v>49.281600000000005</v>
      </c>
      <c r="AB19" s="51"/>
      <c r="AC19" s="51">
        <f t="shared" si="12"/>
        <v>288.73359999999997</v>
      </c>
      <c r="AD19" s="51">
        <f t="shared" si="16"/>
        <v>288.73359999999997</v>
      </c>
      <c r="AE19" s="53"/>
    </row>
    <row r="20" spans="1:31" s="18" customFormat="1" ht="20.100000000000001" customHeight="1">
      <c r="A20" s="33" t="s">
        <v>42</v>
      </c>
      <c r="B20" s="47"/>
      <c r="C20" s="47"/>
      <c r="D20" s="43">
        <v>1</v>
      </c>
      <c r="E20" s="42">
        <f t="shared" si="3"/>
        <v>2.16</v>
      </c>
      <c r="F20" s="42">
        <v>1</v>
      </c>
      <c r="G20" s="42">
        <f t="shared" si="4"/>
        <v>1.2</v>
      </c>
      <c r="H20" s="42">
        <v>11</v>
      </c>
      <c r="I20" s="42">
        <f t="shared" si="5"/>
        <v>8.4480000000000004</v>
      </c>
      <c r="J20" s="42"/>
      <c r="K20" s="42"/>
      <c r="L20" s="50">
        <v>3</v>
      </c>
      <c r="M20" s="42">
        <f t="shared" si="6"/>
        <v>9</v>
      </c>
      <c r="N20" s="42">
        <v>11</v>
      </c>
      <c r="O20" s="42">
        <f t="shared" si="8"/>
        <v>1.012</v>
      </c>
      <c r="P20" s="42">
        <v>2</v>
      </c>
      <c r="Q20" s="42">
        <f t="shared" si="9"/>
        <v>0.184</v>
      </c>
      <c r="R20" s="47">
        <v>1</v>
      </c>
      <c r="S20" s="42">
        <v>4</v>
      </c>
      <c r="T20" s="42"/>
      <c r="U20" s="42"/>
      <c r="V20" s="50">
        <v>1</v>
      </c>
      <c r="W20" s="51">
        <f t="shared" si="10"/>
        <v>1.2</v>
      </c>
      <c r="X20" s="50">
        <v>1</v>
      </c>
      <c r="Y20" s="51">
        <f t="shared" si="11"/>
        <v>1</v>
      </c>
      <c r="Z20" s="67">
        <v>342.36</v>
      </c>
      <c r="AA20" s="51">
        <f t="shared" si="15"/>
        <v>2.05416</v>
      </c>
      <c r="AB20" s="51"/>
      <c r="AC20" s="51">
        <f t="shared" si="12"/>
        <v>30.25816</v>
      </c>
      <c r="AD20" s="51">
        <f t="shared" si="16"/>
        <v>30.25816</v>
      </c>
      <c r="AE20" s="53"/>
    </row>
    <row r="21" spans="1:31" s="18" customFormat="1" ht="20.100000000000001" customHeight="1">
      <c r="A21" s="33" t="s">
        <v>43</v>
      </c>
      <c r="B21" s="47"/>
      <c r="C21" s="47"/>
      <c r="D21" s="43">
        <v>5</v>
      </c>
      <c r="E21" s="42">
        <f t="shared" si="3"/>
        <v>10.8</v>
      </c>
      <c r="F21" s="42">
        <v>1</v>
      </c>
      <c r="G21" s="42">
        <f t="shared" si="4"/>
        <v>1.2</v>
      </c>
      <c r="H21" s="42">
        <v>138</v>
      </c>
      <c r="I21" s="42">
        <f t="shared" si="5"/>
        <v>105.98399999999999</v>
      </c>
      <c r="J21" s="42">
        <v>7</v>
      </c>
      <c r="K21" s="42">
        <f t="shared" si="7"/>
        <v>5.3760000000000003</v>
      </c>
      <c r="L21" s="50">
        <v>3</v>
      </c>
      <c r="M21" s="42">
        <f t="shared" si="6"/>
        <v>9</v>
      </c>
      <c r="N21" s="42">
        <v>138</v>
      </c>
      <c r="O21" s="42">
        <f t="shared" si="8"/>
        <v>12.696</v>
      </c>
      <c r="P21" s="42">
        <v>31</v>
      </c>
      <c r="Q21" s="42">
        <f t="shared" si="9"/>
        <v>2.8519999999999999</v>
      </c>
      <c r="R21" s="47">
        <v>4</v>
      </c>
      <c r="S21" s="42">
        <v>16</v>
      </c>
      <c r="T21" s="42"/>
      <c r="U21" s="42"/>
      <c r="V21" s="50">
        <v>1</v>
      </c>
      <c r="W21" s="51">
        <f t="shared" si="10"/>
        <v>1.2</v>
      </c>
      <c r="X21" s="50">
        <v>1</v>
      </c>
      <c r="Y21" s="51">
        <f t="shared" si="11"/>
        <v>1</v>
      </c>
      <c r="Z21" s="68">
        <v>2300.44</v>
      </c>
      <c r="AA21" s="51">
        <f t="shared" si="15"/>
        <v>13.80264</v>
      </c>
      <c r="AB21" s="51"/>
      <c r="AC21" s="51">
        <f t="shared" si="12"/>
        <v>179.91064</v>
      </c>
      <c r="AD21" s="51">
        <f t="shared" si="16"/>
        <v>179.91064</v>
      </c>
      <c r="AE21" s="53"/>
    </row>
    <row r="22" spans="1:31" s="18" customFormat="1" ht="20.100000000000001" customHeight="1">
      <c r="A22" s="25" t="s">
        <v>44</v>
      </c>
      <c r="B22" s="44"/>
      <c r="C22" s="44"/>
      <c r="D22" s="42"/>
      <c r="E22" s="42"/>
      <c r="F22" s="42"/>
      <c r="G22" s="42">
        <f>F22*1.08</f>
        <v>0</v>
      </c>
      <c r="H22" s="42">
        <v>1</v>
      </c>
      <c r="I22" s="42">
        <f t="shared" si="5"/>
        <v>0.76800000000000002</v>
      </c>
      <c r="J22" s="42"/>
      <c r="K22" s="42"/>
      <c r="L22" s="50"/>
      <c r="M22" s="42"/>
      <c r="N22" s="42">
        <v>1</v>
      </c>
      <c r="O22" s="42">
        <f t="shared" si="8"/>
        <v>9.1999999999999998E-2</v>
      </c>
      <c r="P22" s="42">
        <v>1</v>
      </c>
      <c r="Q22" s="42">
        <f t="shared" si="9"/>
        <v>9.1999999999999998E-2</v>
      </c>
      <c r="R22" s="47"/>
      <c r="S22" s="42">
        <f>R22*4</f>
        <v>0</v>
      </c>
      <c r="T22" s="42"/>
      <c r="U22" s="42"/>
      <c r="V22" s="50"/>
      <c r="W22" s="51"/>
      <c r="X22" s="50"/>
      <c r="Y22" s="51">
        <f t="shared" si="11"/>
        <v>0</v>
      </c>
      <c r="Z22" s="52"/>
      <c r="AA22" s="51">
        <f t="shared" ref="AA22:AA24" si="17">Z22*0.0049</f>
        <v>0</v>
      </c>
      <c r="AB22" s="51"/>
      <c r="AC22" s="51">
        <f t="shared" si="12"/>
        <v>0.95199999999999996</v>
      </c>
      <c r="AD22" s="51">
        <f t="shared" si="16"/>
        <v>0.95199999999999996</v>
      </c>
      <c r="AE22" s="53"/>
    </row>
    <row r="23" spans="1:31" s="18" customFormat="1" ht="20.100000000000001" customHeight="1">
      <c r="A23" s="29" t="s">
        <v>45</v>
      </c>
      <c r="B23" s="54"/>
      <c r="C23" s="54"/>
      <c r="D23" s="54"/>
      <c r="E23" s="54"/>
      <c r="F23" s="42"/>
      <c r="G23" s="42">
        <f>F23*1.08</f>
        <v>0</v>
      </c>
      <c r="H23" s="42">
        <v>1</v>
      </c>
      <c r="I23" s="42">
        <f t="shared" si="5"/>
        <v>0.76800000000000002</v>
      </c>
      <c r="J23" s="42"/>
      <c r="K23" s="42"/>
      <c r="L23" s="50"/>
      <c r="M23" s="42"/>
      <c r="N23" s="42">
        <v>1</v>
      </c>
      <c r="O23" s="42">
        <f t="shared" si="8"/>
        <v>9.1999999999999998E-2</v>
      </c>
      <c r="P23" s="42">
        <v>1</v>
      </c>
      <c r="Q23" s="42">
        <f t="shared" si="9"/>
        <v>9.1999999999999998E-2</v>
      </c>
      <c r="R23" s="47"/>
      <c r="S23" s="42">
        <f>R23*4</f>
        <v>0</v>
      </c>
      <c r="T23" s="42"/>
      <c r="U23" s="42"/>
      <c r="V23" s="50"/>
      <c r="W23" s="51"/>
      <c r="X23" s="50"/>
      <c r="Y23" s="51">
        <f t="shared" si="11"/>
        <v>0</v>
      </c>
      <c r="Z23" s="52"/>
      <c r="AA23" s="51">
        <f t="shared" si="17"/>
        <v>0</v>
      </c>
      <c r="AB23" s="51"/>
      <c r="AC23" s="51">
        <f t="shared" si="12"/>
        <v>0.95199999999999996</v>
      </c>
      <c r="AD23" s="51">
        <f t="shared" si="16"/>
        <v>0.95199999999999996</v>
      </c>
      <c r="AE23" s="53"/>
    </row>
    <row r="24" spans="1:31" s="18" customFormat="1" ht="20.100000000000001" customHeight="1">
      <c r="A24" s="25" t="s">
        <v>46</v>
      </c>
      <c r="B24" s="42">
        <v>8</v>
      </c>
      <c r="C24" s="42">
        <f>B24*3</f>
        <v>24</v>
      </c>
      <c r="D24" s="47"/>
      <c r="E24" s="47"/>
      <c r="F24" s="42">
        <v>6</v>
      </c>
      <c r="G24" s="42">
        <f>F24*1.2</f>
        <v>7.2</v>
      </c>
      <c r="H24" s="42"/>
      <c r="I24" s="42"/>
      <c r="J24" s="42"/>
      <c r="K24" s="42"/>
      <c r="L24" s="50">
        <v>6</v>
      </c>
      <c r="M24" s="42">
        <f>L24*3</f>
        <v>18</v>
      </c>
      <c r="N24" s="42">
        <v>12</v>
      </c>
      <c r="O24" s="42">
        <f t="shared" si="8"/>
        <v>1.1040000000000001</v>
      </c>
      <c r="P24" s="42"/>
      <c r="Q24" s="42"/>
      <c r="R24" s="42"/>
      <c r="S24" s="42"/>
      <c r="T24" s="42">
        <v>6</v>
      </c>
      <c r="U24" s="42">
        <f>T24*15</f>
        <v>90</v>
      </c>
      <c r="V24" s="50"/>
      <c r="W24" s="51"/>
      <c r="X24" s="50">
        <v>6</v>
      </c>
      <c r="Y24" s="51">
        <f t="shared" si="11"/>
        <v>6</v>
      </c>
      <c r="Z24" s="52"/>
      <c r="AA24" s="51">
        <f t="shared" si="17"/>
        <v>0</v>
      </c>
      <c r="AB24" s="51"/>
      <c r="AC24" s="51">
        <f t="shared" si="12"/>
        <v>146.304</v>
      </c>
      <c r="AD24" s="51">
        <f t="shared" si="16"/>
        <v>146.304</v>
      </c>
      <c r="AE24" s="53"/>
    </row>
    <row r="25" spans="1:31" s="18" customFormat="1" ht="20.100000000000001" customHeight="1">
      <c r="A25" s="26" t="s">
        <v>47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55"/>
      <c r="M25" s="55"/>
      <c r="N25" s="42"/>
      <c r="O25" s="47"/>
      <c r="P25" s="42"/>
      <c r="Q25" s="47"/>
      <c r="R25" s="47"/>
      <c r="S25" s="47"/>
      <c r="T25" s="47"/>
      <c r="U25" s="47"/>
      <c r="V25" s="55"/>
      <c r="W25" s="52"/>
      <c r="X25" s="55"/>
      <c r="Y25" s="52"/>
      <c r="Z25" s="47"/>
      <c r="AA25" s="52"/>
      <c r="AB25" s="55">
        <v>169</v>
      </c>
      <c r="AC25" s="51">
        <f t="shared" si="12"/>
        <v>169</v>
      </c>
      <c r="AD25" s="51">
        <f t="shared" si="16"/>
        <v>169</v>
      </c>
      <c r="AE25" s="53"/>
    </row>
    <row r="26" spans="1:31" s="18" customFormat="1" ht="12">
      <c r="L26" s="37"/>
      <c r="M26" s="37"/>
      <c r="V26" s="37"/>
      <c r="W26" s="39"/>
      <c r="X26" s="37"/>
      <c r="Y26" s="39"/>
      <c r="AA26" s="39"/>
      <c r="AB26" s="39"/>
      <c r="AC26" s="39"/>
      <c r="AD26" s="40"/>
      <c r="AE26" s="40"/>
    </row>
    <row r="27" spans="1:31" s="18" customFormat="1" ht="12">
      <c r="L27" s="37"/>
      <c r="M27" s="37"/>
      <c r="V27" s="37"/>
      <c r="W27" s="39"/>
      <c r="X27" s="37"/>
      <c r="Y27" s="39"/>
      <c r="AA27" s="39"/>
      <c r="AB27" s="39"/>
      <c r="AC27" s="39"/>
      <c r="AD27" s="40"/>
      <c r="AE27" s="40"/>
    </row>
    <row r="28" spans="1:31" s="18" customFormat="1" ht="12">
      <c r="L28" s="37"/>
      <c r="M28" s="37"/>
      <c r="V28" s="37"/>
      <c r="W28" s="39"/>
      <c r="X28" s="37"/>
      <c r="Y28" s="39"/>
      <c r="AA28" s="39"/>
      <c r="AB28" s="39"/>
      <c r="AC28" s="39"/>
      <c r="AD28" s="40"/>
      <c r="AE28" s="40"/>
    </row>
    <row r="29" spans="1:31" s="18" customFormat="1" ht="12">
      <c r="L29" s="37"/>
      <c r="M29" s="37"/>
      <c r="V29" s="37"/>
      <c r="W29" s="39"/>
      <c r="X29" s="37"/>
      <c r="Y29" s="39"/>
      <c r="AA29" s="39"/>
      <c r="AB29" s="39"/>
      <c r="AC29" s="39"/>
      <c r="AD29" s="40"/>
      <c r="AE29" s="40"/>
    </row>
    <row r="30" spans="1:31" s="18" customFormat="1" ht="12">
      <c r="L30" s="37"/>
      <c r="M30" s="37"/>
      <c r="V30" s="37"/>
      <c r="W30" s="39"/>
      <c r="X30" s="37"/>
      <c r="Y30" s="39"/>
      <c r="AA30" s="39"/>
      <c r="AB30" s="39"/>
      <c r="AC30" s="39"/>
      <c r="AD30" s="40"/>
      <c r="AE30" s="40"/>
    </row>
    <row r="31" spans="1:31" s="18" customFormat="1" ht="12">
      <c r="L31" s="37"/>
      <c r="M31" s="37"/>
      <c r="V31" s="37"/>
      <c r="W31" s="39"/>
      <c r="X31" s="37"/>
      <c r="Y31" s="39"/>
      <c r="AA31" s="39"/>
      <c r="AB31" s="39"/>
      <c r="AC31" s="39"/>
      <c r="AD31" s="40"/>
      <c r="AE31" s="40"/>
    </row>
    <row r="32" spans="1:31" s="18" customFormat="1" ht="12">
      <c r="L32" s="37"/>
      <c r="M32" s="37"/>
      <c r="V32" s="37"/>
      <c r="W32" s="39"/>
      <c r="X32" s="37"/>
      <c r="Y32" s="39"/>
      <c r="AA32" s="39"/>
      <c r="AB32" s="39"/>
      <c r="AC32" s="39"/>
      <c r="AD32" s="40"/>
      <c r="AE32" s="40"/>
    </row>
    <row r="33" spans="12:31" s="18" customFormat="1" ht="12">
      <c r="L33" s="37"/>
      <c r="M33" s="37"/>
      <c r="V33" s="37"/>
      <c r="W33" s="39"/>
      <c r="X33" s="37"/>
      <c r="Y33" s="39"/>
      <c r="AA33" s="39"/>
      <c r="AB33" s="39"/>
      <c r="AC33" s="39"/>
      <c r="AD33" s="40"/>
      <c r="AE33" s="40"/>
    </row>
    <row r="34" spans="12:31" s="18" customFormat="1" ht="12">
      <c r="L34" s="37"/>
      <c r="M34" s="37"/>
      <c r="V34" s="37"/>
      <c r="W34" s="39"/>
      <c r="X34" s="37"/>
      <c r="Y34" s="39"/>
      <c r="AA34" s="39"/>
      <c r="AB34" s="39"/>
      <c r="AC34" s="39"/>
      <c r="AD34" s="40"/>
      <c r="AE34" s="40"/>
    </row>
    <row r="35" spans="12:31" s="18" customFormat="1" ht="12">
      <c r="L35" s="37"/>
      <c r="M35" s="37"/>
      <c r="V35" s="37"/>
      <c r="W35" s="39"/>
      <c r="X35" s="37"/>
      <c r="Y35" s="39"/>
      <c r="AA35" s="39"/>
      <c r="AB35" s="39"/>
      <c r="AC35" s="39"/>
      <c r="AD35" s="40"/>
      <c r="AE35" s="40"/>
    </row>
    <row r="36" spans="12:31" s="18" customFormat="1" ht="12">
      <c r="L36" s="37"/>
      <c r="M36" s="37"/>
      <c r="V36" s="37"/>
      <c r="W36" s="39"/>
      <c r="X36" s="37"/>
      <c r="Y36" s="39"/>
      <c r="AA36" s="39"/>
      <c r="AB36" s="39"/>
      <c r="AC36" s="39"/>
      <c r="AD36" s="40"/>
      <c r="AE36" s="40"/>
    </row>
    <row r="37" spans="12:31" s="18" customFormat="1" ht="12">
      <c r="L37" s="37"/>
      <c r="M37" s="37"/>
      <c r="V37" s="37"/>
      <c r="W37" s="39"/>
      <c r="X37" s="37"/>
      <c r="Y37" s="39"/>
      <c r="AA37" s="39"/>
      <c r="AB37" s="39"/>
      <c r="AC37" s="39"/>
      <c r="AD37" s="40"/>
      <c r="AE37" s="40"/>
    </row>
    <row r="38" spans="12:31" s="18" customFormat="1" ht="12">
      <c r="L38" s="37"/>
      <c r="M38" s="37"/>
      <c r="V38" s="37"/>
      <c r="W38" s="39"/>
      <c r="X38" s="37"/>
      <c r="Y38" s="39"/>
      <c r="AA38" s="39"/>
      <c r="AB38" s="39"/>
      <c r="AC38" s="39"/>
      <c r="AD38" s="40"/>
      <c r="AE38" s="40"/>
    </row>
    <row r="39" spans="12:31" s="18" customFormat="1" ht="12">
      <c r="L39" s="37"/>
      <c r="M39" s="37"/>
      <c r="V39" s="37"/>
      <c r="W39" s="39"/>
      <c r="X39" s="37"/>
      <c r="Y39" s="39"/>
      <c r="AA39" s="39"/>
      <c r="AB39" s="39"/>
      <c r="AC39" s="39"/>
      <c r="AD39" s="40"/>
      <c r="AE39" s="40"/>
    </row>
    <row r="40" spans="12:31" s="18" customFormat="1" ht="12">
      <c r="L40" s="37"/>
      <c r="M40" s="37"/>
      <c r="V40" s="37"/>
      <c r="W40" s="39"/>
      <c r="X40" s="37"/>
      <c r="Y40" s="39"/>
      <c r="AA40" s="39"/>
      <c r="AB40" s="39"/>
      <c r="AC40" s="39"/>
      <c r="AD40" s="40"/>
      <c r="AE40" s="40"/>
    </row>
    <row r="41" spans="12:31" s="18" customFormat="1" ht="12">
      <c r="L41" s="37"/>
      <c r="M41" s="37"/>
      <c r="V41" s="37"/>
      <c r="W41" s="39"/>
      <c r="X41" s="37"/>
      <c r="Y41" s="39"/>
      <c r="AA41" s="39"/>
      <c r="AB41" s="39"/>
      <c r="AC41" s="39"/>
      <c r="AD41" s="40"/>
      <c r="AE41" s="40"/>
    </row>
    <row r="42" spans="12:31" s="18" customFormat="1" ht="12">
      <c r="L42" s="37"/>
      <c r="M42" s="37"/>
      <c r="V42" s="37"/>
      <c r="W42" s="39"/>
      <c r="X42" s="37"/>
      <c r="Y42" s="39"/>
      <c r="AA42" s="39"/>
      <c r="AB42" s="39"/>
      <c r="AC42" s="39"/>
      <c r="AD42" s="40"/>
      <c r="AE42" s="40"/>
    </row>
    <row r="43" spans="12:31" s="18" customFormat="1" ht="12">
      <c r="L43" s="37"/>
      <c r="M43" s="37"/>
      <c r="V43" s="37"/>
      <c r="W43" s="39"/>
      <c r="X43" s="37"/>
      <c r="Y43" s="39"/>
      <c r="AA43" s="39"/>
      <c r="AB43" s="39"/>
      <c r="AC43" s="39"/>
      <c r="AD43" s="40"/>
      <c r="AE43" s="40"/>
    </row>
    <row r="44" spans="12:31" s="18" customFormat="1" ht="12">
      <c r="L44" s="37"/>
      <c r="M44" s="37"/>
      <c r="V44" s="37"/>
      <c r="W44" s="39"/>
      <c r="X44" s="37"/>
      <c r="Y44" s="39"/>
      <c r="AA44" s="39"/>
      <c r="AB44" s="39"/>
      <c r="AC44" s="39"/>
      <c r="AD44" s="40"/>
      <c r="AE44" s="40"/>
    </row>
    <row r="45" spans="12:31" s="18" customFormat="1" ht="12">
      <c r="L45" s="37"/>
      <c r="M45" s="37"/>
      <c r="V45" s="37"/>
      <c r="W45" s="39"/>
      <c r="X45" s="37"/>
      <c r="Y45" s="39"/>
      <c r="AA45" s="39"/>
      <c r="AB45" s="39"/>
      <c r="AC45" s="39"/>
      <c r="AD45" s="40"/>
      <c r="AE45" s="40"/>
    </row>
    <row r="46" spans="12:31" s="18" customFormat="1" ht="12">
      <c r="L46" s="37"/>
      <c r="M46" s="37"/>
      <c r="V46" s="37"/>
      <c r="W46" s="39"/>
      <c r="X46" s="37"/>
      <c r="Y46" s="39"/>
      <c r="AA46" s="39"/>
      <c r="AB46" s="39"/>
      <c r="AC46" s="39"/>
      <c r="AD46" s="40"/>
      <c r="AE46" s="40"/>
    </row>
    <row r="47" spans="12:31" s="18" customFormat="1" ht="12">
      <c r="L47" s="37"/>
      <c r="M47" s="37"/>
      <c r="V47" s="37"/>
      <c r="W47" s="39"/>
      <c r="X47" s="37"/>
      <c r="Y47" s="39"/>
      <c r="AA47" s="39"/>
      <c r="AB47" s="39"/>
      <c r="AC47" s="39"/>
      <c r="AD47" s="40"/>
      <c r="AE47" s="40"/>
    </row>
    <row r="48" spans="12:31" s="18" customFormat="1" ht="12">
      <c r="L48" s="37"/>
      <c r="M48" s="37"/>
      <c r="V48" s="37"/>
      <c r="W48" s="39"/>
      <c r="X48" s="37"/>
      <c r="Y48" s="39"/>
      <c r="AA48" s="39"/>
      <c r="AB48" s="39"/>
      <c r="AC48" s="39"/>
      <c r="AD48" s="40"/>
      <c r="AE48" s="40"/>
    </row>
    <row r="49" spans="12:31" s="18" customFormat="1" ht="12">
      <c r="L49" s="37"/>
      <c r="M49" s="37"/>
      <c r="V49" s="37"/>
      <c r="W49" s="39"/>
      <c r="X49" s="37"/>
      <c r="Y49" s="39"/>
      <c r="AA49" s="39"/>
      <c r="AB49" s="39"/>
      <c r="AC49" s="39"/>
      <c r="AD49" s="40"/>
      <c r="AE49" s="40"/>
    </row>
    <row r="50" spans="12:31" s="18" customFormat="1" ht="12">
      <c r="L50" s="37"/>
      <c r="M50" s="37"/>
      <c r="V50" s="37"/>
      <c r="W50" s="39"/>
      <c r="X50" s="37"/>
      <c r="Y50" s="39"/>
      <c r="AA50" s="39"/>
      <c r="AB50" s="39"/>
      <c r="AC50" s="39"/>
      <c r="AD50" s="40"/>
      <c r="AE50" s="40"/>
    </row>
    <row r="51" spans="12:31" s="18" customFormat="1" ht="12">
      <c r="L51" s="37"/>
      <c r="M51" s="37"/>
      <c r="V51" s="37"/>
      <c r="W51" s="39"/>
      <c r="X51" s="37"/>
      <c r="Y51" s="39"/>
      <c r="AA51" s="39"/>
      <c r="AB51" s="39"/>
      <c r="AC51" s="39"/>
      <c r="AD51" s="40"/>
      <c r="AE51" s="40"/>
    </row>
    <row r="52" spans="12:31" s="18" customFormat="1" ht="12">
      <c r="L52" s="37"/>
      <c r="M52" s="37"/>
      <c r="V52" s="37"/>
      <c r="W52" s="39"/>
      <c r="X52" s="37"/>
      <c r="Y52" s="39"/>
      <c r="AA52" s="39"/>
      <c r="AB52" s="39"/>
      <c r="AC52" s="39"/>
      <c r="AD52" s="40"/>
      <c r="AE52" s="40"/>
    </row>
    <row r="53" spans="12:31" s="18" customFormat="1" ht="12">
      <c r="L53" s="37"/>
      <c r="M53" s="37"/>
      <c r="V53" s="37"/>
      <c r="W53" s="39"/>
      <c r="X53" s="37"/>
      <c r="Y53" s="39"/>
      <c r="AA53" s="39"/>
      <c r="AB53" s="39"/>
      <c r="AC53" s="39"/>
      <c r="AD53" s="40"/>
      <c r="AE53" s="40"/>
    </row>
    <row r="54" spans="12:31" s="18" customFormat="1" ht="12">
      <c r="L54" s="37"/>
      <c r="M54" s="37"/>
      <c r="V54" s="37"/>
      <c r="W54" s="39"/>
      <c r="X54" s="37"/>
      <c r="Y54" s="39"/>
      <c r="AA54" s="39"/>
      <c r="AB54" s="39"/>
      <c r="AC54" s="39"/>
      <c r="AD54" s="40"/>
      <c r="AE54" s="40"/>
    </row>
    <row r="55" spans="12:31" s="18" customFormat="1" ht="12">
      <c r="L55" s="37"/>
      <c r="M55" s="37"/>
      <c r="V55" s="37"/>
      <c r="W55" s="39"/>
      <c r="X55" s="37"/>
      <c r="Y55" s="39"/>
      <c r="AA55" s="39"/>
      <c r="AB55" s="39"/>
      <c r="AC55" s="39"/>
      <c r="AD55" s="40"/>
      <c r="AE55" s="40"/>
    </row>
    <row r="56" spans="12:31" s="18" customFormat="1" ht="12">
      <c r="L56" s="37"/>
      <c r="M56" s="37"/>
      <c r="V56" s="37"/>
      <c r="W56" s="39"/>
      <c r="X56" s="37"/>
      <c r="Y56" s="39"/>
      <c r="AA56" s="39"/>
      <c r="AB56" s="39"/>
      <c r="AC56" s="39"/>
      <c r="AD56" s="40"/>
      <c r="AE56" s="40"/>
    </row>
    <row r="57" spans="12:31" s="18" customFormat="1" ht="12">
      <c r="L57" s="37"/>
      <c r="M57" s="37"/>
      <c r="V57" s="37"/>
      <c r="W57" s="39"/>
      <c r="X57" s="37"/>
      <c r="Y57" s="39"/>
      <c r="AA57" s="39"/>
      <c r="AB57" s="39"/>
      <c r="AC57" s="39"/>
      <c r="AD57" s="40"/>
      <c r="AE57" s="40"/>
    </row>
    <row r="58" spans="12:31" s="18" customFormat="1" ht="12">
      <c r="L58" s="37"/>
      <c r="M58" s="37"/>
      <c r="V58" s="37"/>
      <c r="W58" s="39"/>
      <c r="X58" s="37"/>
      <c r="Y58" s="39"/>
      <c r="AA58" s="39"/>
      <c r="AB58" s="39"/>
      <c r="AC58" s="39"/>
      <c r="AD58" s="40"/>
      <c r="AE58" s="40"/>
    </row>
    <row r="59" spans="12:31" s="18" customFormat="1" ht="12">
      <c r="L59" s="37"/>
      <c r="M59" s="37"/>
      <c r="V59" s="37"/>
      <c r="W59" s="39"/>
      <c r="X59" s="37"/>
      <c r="Y59" s="39"/>
      <c r="AA59" s="39"/>
      <c r="AB59" s="39"/>
      <c r="AC59" s="39"/>
      <c r="AD59" s="40"/>
      <c r="AE59" s="40"/>
    </row>
    <row r="60" spans="12:31" s="18" customFormat="1" ht="12">
      <c r="L60" s="37"/>
      <c r="M60" s="37"/>
      <c r="V60" s="37"/>
      <c r="W60" s="39"/>
      <c r="X60" s="37"/>
      <c r="Y60" s="39"/>
      <c r="AA60" s="39"/>
      <c r="AB60" s="39"/>
      <c r="AC60" s="39"/>
      <c r="AD60" s="40"/>
      <c r="AE60" s="40"/>
    </row>
    <row r="61" spans="12:31" s="18" customFormat="1" ht="12">
      <c r="L61" s="37"/>
      <c r="M61" s="37"/>
      <c r="V61" s="37"/>
      <c r="W61" s="39"/>
      <c r="X61" s="37"/>
      <c r="Y61" s="39"/>
      <c r="AA61" s="39"/>
      <c r="AB61" s="39"/>
      <c r="AC61" s="39"/>
      <c r="AD61" s="40"/>
      <c r="AE61" s="40"/>
    </row>
    <row r="62" spans="12:31" s="18" customFormat="1" ht="12">
      <c r="L62" s="37"/>
      <c r="M62" s="37"/>
      <c r="V62" s="37"/>
      <c r="W62" s="39"/>
      <c r="X62" s="37"/>
      <c r="Y62" s="39"/>
      <c r="AA62" s="39"/>
      <c r="AB62" s="39"/>
      <c r="AC62" s="39"/>
      <c r="AD62" s="40"/>
      <c r="AE62" s="40"/>
    </row>
    <row r="63" spans="12:31" s="18" customFormat="1" ht="12">
      <c r="L63" s="37"/>
      <c r="M63" s="37"/>
      <c r="V63" s="37"/>
      <c r="W63" s="39"/>
      <c r="X63" s="37"/>
      <c r="Y63" s="39"/>
      <c r="AA63" s="39"/>
      <c r="AB63" s="39"/>
      <c r="AC63" s="39"/>
      <c r="AD63" s="40"/>
      <c r="AE63" s="40"/>
    </row>
    <row r="64" spans="12:31" s="18" customFormat="1" ht="12">
      <c r="L64" s="37"/>
      <c r="M64" s="37"/>
      <c r="V64" s="37"/>
      <c r="W64" s="39"/>
      <c r="X64" s="37"/>
      <c r="Y64" s="39"/>
      <c r="AA64" s="39"/>
      <c r="AB64" s="39"/>
      <c r="AC64" s="39"/>
      <c r="AD64" s="40"/>
      <c r="AE64" s="40"/>
    </row>
    <row r="65" spans="12:31" s="18" customFormat="1" ht="12">
      <c r="L65" s="37"/>
      <c r="M65" s="37"/>
      <c r="V65" s="37"/>
      <c r="W65" s="39"/>
      <c r="X65" s="37"/>
      <c r="Y65" s="39"/>
      <c r="AA65" s="39"/>
      <c r="AB65" s="39"/>
      <c r="AC65" s="39"/>
      <c r="AD65" s="40"/>
      <c r="AE65" s="40"/>
    </row>
    <row r="66" spans="12:31" s="18" customFormat="1" ht="12">
      <c r="L66" s="37"/>
      <c r="M66" s="37"/>
      <c r="V66" s="37"/>
      <c r="W66" s="39"/>
      <c r="X66" s="37"/>
      <c r="Y66" s="39"/>
      <c r="AA66" s="39"/>
      <c r="AB66" s="39"/>
      <c r="AC66" s="39"/>
      <c r="AD66" s="40"/>
      <c r="AE66" s="40"/>
    </row>
    <row r="67" spans="12:31" s="18" customFormat="1" ht="12">
      <c r="L67" s="37"/>
      <c r="M67" s="37"/>
      <c r="V67" s="37"/>
      <c r="W67" s="39"/>
      <c r="X67" s="37"/>
      <c r="Y67" s="39"/>
      <c r="AA67" s="39"/>
      <c r="AB67" s="39"/>
      <c r="AC67" s="39"/>
      <c r="AD67" s="40"/>
      <c r="AE67" s="40"/>
    </row>
    <row r="68" spans="12:31" s="18" customFormat="1" ht="12">
      <c r="L68" s="37"/>
      <c r="M68" s="37"/>
      <c r="V68" s="37"/>
      <c r="W68" s="39"/>
      <c r="X68" s="37"/>
      <c r="Y68" s="39"/>
      <c r="AA68" s="39"/>
      <c r="AB68" s="39"/>
      <c r="AC68" s="39"/>
      <c r="AD68" s="40"/>
      <c r="AE68" s="40"/>
    </row>
  </sheetData>
  <mergeCells count="27">
    <mergeCell ref="AE4:AE6"/>
    <mergeCell ref="F4:G5"/>
    <mergeCell ref="L4:M5"/>
    <mergeCell ref="R4:S5"/>
    <mergeCell ref="T4:U5"/>
    <mergeCell ref="V4:W5"/>
    <mergeCell ref="X4:Y5"/>
    <mergeCell ref="Z3:AA5"/>
    <mergeCell ref="N3:Q4"/>
    <mergeCell ref="N5:O5"/>
    <mergeCell ref="P5:Q5"/>
    <mergeCell ref="A1:AE1"/>
    <mergeCell ref="AD2:AE2"/>
    <mergeCell ref="B3:M3"/>
    <mergeCell ref="R3:U3"/>
    <mergeCell ref="V3:Y3"/>
    <mergeCell ref="AC3:AE3"/>
    <mergeCell ref="A3:A6"/>
    <mergeCell ref="AB3:AB6"/>
    <mergeCell ref="AC4:AC6"/>
    <mergeCell ref="B4:E4"/>
    <mergeCell ref="H4:K4"/>
    <mergeCell ref="B5:C5"/>
    <mergeCell ref="D5:E5"/>
    <mergeCell ref="H5:I5"/>
    <mergeCell ref="J5:K5"/>
    <mergeCell ref="AD4:AD6"/>
  </mergeCells>
  <phoneticPr fontId="5" type="noConversion"/>
  <printOptions horizontalCentered="1"/>
  <pageMargins left="0" right="0" top="0.78888888888888897" bottom="0.78888888888888897" header="0.50902777777777797" footer="0.50902777777777797"/>
  <pageSetup paperSize="9" scale="8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F2" sqref="F2:I2"/>
    </sheetView>
  </sheetViews>
  <sheetFormatPr defaultColWidth="9" defaultRowHeight="15.6"/>
  <cols>
    <col min="2" max="2" width="10.09765625" customWidth="1"/>
    <col min="3" max="3" width="7.3984375" customWidth="1"/>
    <col min="4" max="4" width="11.19921875" customWidth="1"/>
    <col min="5" max="5" width="21.5" customWidth="1"/>
    <col min="6" max="6" width="15" customWidth="1"/>
    <col min="7" max="7" width="7.59765625" customWidth="1"/>
    <col min="8" max="8" width="10.19921875" customWidth="1"/>
    <col min="9" max="9" width="29.19921875" customWidth="1"/>
  </cols>
  <sheetData>
    <row r="1" spans="1:9" ht="22.2">
      <c r="A1" s="97" t="s">
        <v>48</v>
      </c>
      <c r="B1" s="97"/>
      <c r="C1" s="97"/>
      <c r="D1" s="97"/>
      <c r="E1" s="97"/>
      <c r="F1" s="97"/>
      <c r="G1" s="97"/>
      <c r="H1" s="97"/>
      <c r="I1" s="97"/>
    </row>
    <row r="2" spans="1:9" ht="17.100000000000001" customHeight="1">
      <c r="A2" s="1"/>
      <c r="B2" s="1"/>
      <c r="C2" s="1"/>
      <c r="D2" s="1"/>
      <c r="E2" s="1"/>
      <c r="F2" s="98"/>
      <c r="G2" s="98"/>
      <c r="H2" s="98"/>
      <c r="I2" s="98"/>
    </row>
    <row r="3" spans="1:9" ht="20.100000000000001" customHeight="1">
      <c r="A3" s="99" t="s">
        <v>49</v>
      </c>
      <c r="B3" s="99"/>
      <c r="C3" s="99"/>
      <c r="D3" s="103"/>
      <c r="E3" s="99" t="s">
        <v>50</v>
      </c>
      <c r="F3" s="99"/>
      <c r="G3" s="99"/>
      <c r="H3" s="99"/>
      <c r="I3" s="112" t="s">
        <v>51</v>
      </c>
    </row>
    <row r="4" spans="1:9" ht="30" customHeight="1">
      <c r="A4" s="104"/>
      <c r="B4" s="104"/>
      <c r="C4" s="104"/>
      <c r="D4" s="104"/>
      <c r="E4" s="3" t="s">
        <v>52</v>
      </c>
      <c r="F4" s="4" t="s">
        <v>53</v>
      </c>
      <c r="G4" s="4" t="s">
        <v>54</v>
      </c>
      <c r="H4" s="5" t="s">
        <v>55</v>
      </c>
      <c r="I4" s="113"/>
    </row>
    <row r="5" spans="1:9" ht="29.1" customHeight="1">
      <c r="A5" s="100" t="s">
        <v>56</v>
      </c>
      <c r="B5" s="100" t="s">
        <v>57</v>
      </c>
      <c r="C5" s="100" t="s">
        <v>58</v>
      </c>
      <c r="D5" s="7" t="s">
        <v>59</v>
      </c>
      <c r="E5" s="8" t="s">
        <v>60</v>
      </c>
      <c r="F5" s="8" t="s">
        <v>61</v>
      </c>
      <c r="G5" s="6">
        <v>8</v>
      </c>
      <c r="H5" s="9">
        <f>G5*3</f>
        <v>24</v>
      </c>
      <c r="I5" s="17" t="s">
        <v>62</v>
      </c>
    </row>
    <row r="6" spans="1:9" ht="23.1" customHeight="1">
      <c r="A6" s="100"/>
      <c r="B6" s="100"/>
      <c r="C6" s="100"/>
      <c r="D6" s="7" t="s">
        <v>63</v>
      </c>
      <c r="E6" s="8" t="s">
        <v>60</v>
      </c>
      <c r="F6" s="8" t="s">
        <v>64</v>
      </c>
      <c r="G6" s="6">
        <v>61</v>
      </c>
      <c r="H6" s="10">
        <f>G6*2.16</f>
        <v>131.76</v>
      </c>
      <c r="I6" s="17" t="s">
        <v>65</v>
      </c>
    </row>
    <row r="7" spans="1:9" ht="23.1" customHeight="1">
      <c r="A7" s="100"/>
      <c r="B7" s="100"/>
      <c r="C7" s="100" t="s">
        <v>66</v>
      </c>
      <c r="D7" s="100"/>
      <c r="E7" s="11" t="s">
        <v>67</v>
      </c>
      <c r="F7" s="6" t="s">
        <v>68</v>
      </c>
      <c r="G7" s="6">
        <v>20</v>
      </c>
      <c r="H7" s="10">
        <f>G7*1.2</f>
        <v>24</v>
      </c>
      <c r="I7" s="17" t="s">
        <v>69</v>
      </c>
    </row>
    <row r="8" spans="1:9" ht="23.1" customHeight="1">
      <c r="A8" s="100"/>
      <c r="B8" s="100"/>
      <c r="C8" s="106" t="s">
        <v>70</v>
      </c>
      <c r="D8" s="6" t="s">
        <v>21</v>
      </c>
      <c r="E8" s="101" t="s">
        <v>71</v>
      </c>
      <c r="F8" s="6" t="s">
        <v>72</v>
      </c>
      <c r="G8" s="6">
        <v>2044</v>
      </c>
      <c r="H8" s="10">
        <f>G8*0.768</f>
        <v>1569.7919999999999</v>
      </c>
      <c r="I8" s="112" t="s">
        <v>73</v>
      </c>
    </row>
    <row r="9" spans="1:9" ht="23.1" customHeight="1">
      <c r="A9" s="100"/>
      <c r="B9" s="100"/>
      <c r="C9" s="107"/>
      <c r="D9" s="7" t="s">
        <v>22</v>
      </c>
      <c r="E9" s="102"/>
      <c r="F9" s="6" t="s">
        <v>72</v>
      </c>
      <c r="G9" s="6">
        <v>59</v>
      </c>
      <c r="H9" s="10">
        <f>G9*0.768</f>
        <v>45.311999999999998</v>
      </c>
      <c r="I9" s="113"/>
    </row>
    <row r="10" spans="1:9" ht="27" customHeight="1">
      <c r="A10" s="100"/>
      <c r="B10" s="100"/>
      <c r="C10" s="100" t="s">
        <v>74</v>
      </c>
      <c r="D10" s="100"/>
      <c r="E10" s="8" t="s">
        <v>75</v>
      </c>
      <c r="F10" s="6" t="s">
        <v>76</v>
      </c>
      <c r="G10" s="6">
        <v>54</v>
      </c>
      <c r="H10" s="10">
        <f>G10*3</f>
        <v>162</v>
      </c>
      <c r="I10" s="17" t="s">
        <v>77</v>
      </c>
    </row>
    <row r="11" spans="1:9" ht="23.1" customHeight="1">
      <c r="A11" s="100"/>
      <c r="B11" s="108" t="s">
        <v>78</v>
      </c>
      <c r="C11" s="101"/>
      <c r="D11" s="6" t="s">
        <v>21</v>
      </c>
      <c r="E11" s="101" t="s">
        <v>79</v>
      </c>
      <c r="F11" s="106" t="s">
        <v>80</v>
      </c>
      <c r="G11" s="6">
        <v>2056</v>
      </c>
      <c r="H11" s="10">
        <f>G11*0.092</f>
        <v>189.15199999999999</v>
      </c>
      <c r="I11" s="112" t="s">
        <v>81</v>
      </c>
    </row>
    <row r="12" spans="1:9" ht="24.9" customHeight="1">
      <c r="A12" s="100"/>
      <c r="B12" s="109"/>
      <c r="C12" s="102"/>
      <c r="D12" s="7" t="s">
        <v>23</v>
      </c>
      <c r="E12" s="102"/>
      <c r="F12" s="111"/>
      <c r="G12" s="6">
        <v>400</v>
      </c>
      <c r="H12" s="10">
        <f>G12*0.092</f>
        <v>36.799999999999997</v>
      </c>
      <c r="I12" s="113"/>
    </row>
    <row r="13" spans="1:9" ht="19.5" customHeight="1">
      <c r="A13" s="100"/>
      <c r="B13" s="100" t="s">
        <v>82</v>
      </c>
      <c r="C13" s="100" t="s">
        <v>83</v>
      </c>
      <c r="D13" s="100"/>
      <c r="E13" s="8" t="s">
        <v>84</v>
      </c>
      <c r="F13" s="6" t="s">
        <v>85</v>
      </c>
      <c r="G13" s="6">
        <v>60</v>
      </c>
      <c r="H13" s="10">
        <f>G13*4</f>
        <v>240</v>
      </c>
      <c r="I13" s="17"/>
    </row>
    <row r="14" spans="1:9" ht="20.25" customHeight="1">
      <c r="A14" s="100"/>
      <c r="B14" s="100"/>
      <c r="C14" s="100" t="s">
        <v>86</v>
      </c>
      <c r="D14" s="100"/>
      <c r="E14" s="13" t="s">
        <v>87</v>
      </c>
      <c r="F14" s="12" t="s">
        <v>88</v>
      </c>
      <c r="G14" s="6">
        <v>6</v>
      </c>
      <c r="H14" s="10">
        <f>G14*15</f>
        <v>90</v>
      </c>
      <c r="I14" s="17"/>
    </row>
    <row r="15" spans="1:9" ht="17.25" customHeight="1">
      <c r="A15" s="100"/>
      <c r="B15" s="100" t="s">
        <v>89</v>
      </c>
      <c r="C15" s="100" t="s">
        <v>90</v>
      </c>
      <c r="D15" s="110"/>
      <c r="E15" s="6" t="s">
        <v>91</v>
      </c>
      <c r="F15" s="6" t="s">
        <v>92</v>
      </c>
      <c r="G15" s="8">
        <v>13</v>
      </c>
      <c r="H15" s="10">
        <f>G15*1.2</f>
        <v>15.6</v>
      </c>
      <c r="I15" s="17" t="s">
        <v>93</v>
      </c>
    </row>
    <row r="16" spans="1:9" ht="18.75" customHeight="1">
      <c r="A16" s="100"/>
      <c r="B16" s="100"/>
      <c r="C16" s="100" t="s">
        <v>94</v>
      </c>
      <c r="D16" s="100"/>
      <c r="E16" s="11" t="s">
        <v>95</v>
      </c>
      <c r="F16" s="14" t="s">
        <v>96</v>
      </c>
      <c r="G16" s="6">
        <v>25</v>
      </c>
      <c r="H16" s="10">
        <f>G16*1</f>
        <v>25</v>
      </c>
      <c r="I16" s="17" t="s">
        <v>97</v>
      </c>
    </row>
    <row r="17" spans="1:9" ht="17.25" customHeight="1">
      <c r="A17" s="100"/>
      <c r="B17" s="105" t="s">
        <v>98</v>
      </c>
      <c r="C17" s="105"/>
      <c r="D17" s="105"/>
      <c r="E17" s="15" t="s">
        <v>99</v>
      </c>
      <c r="F17" s="6" t="s">
        <v>100</v>
      </c>
      <c r="G17" s="6" t="s">
        <v>101</v>
      </c>
      <c r="H17" s="10">
        <v>250.39</v>
      </c>
      <c r="I17" s="17"/>
    </row>
    <row r="18" spans="1:9" ht="30.75" customHeight="1">
      <c r="A18" s="100"/>
      <c r="B18" s="105" t="s">
        <v>102</v>
      </c>
      <c r="C18" s="105"/>
      <c r="D18" s="105"/>
      <c r="E18" s="8" t="s">
        <v>103</v>
      </c>
      <c r="F18" s="6" t="s">
        <v>104</v>
      </c>
      <c r="G18" s="6"/>
      <c r="H18" s="10">
        <v>169</v>
      </c>
      <c r="I18" s="17" t="s">
        <v>105</v>
      </c>
    </row>
    <row r="19" spans="1:9" ht="23.1" customHeight="1">
      <c r="A19" s="99" t="s">
        <v>106</v>
      </c>
      <c r="B19" s="99"/>
      <c r="C19" s="99"/>
      <c r="D19" s="99"/>
      <c r="E19" s="16"/>
      <c r="F19" s="2"/>
      <c r="G19" s="2"/>
      <c r="H19" s="10">
        <f>SUM(H5:H18)</f>
        <v>2972.806</v>
      </c>
      <c r="I19" s="17"/>
    </row>
  </sheetData>
  <mergeCells count="26">
    <mergeCell ref="E11:E12"/>
    <mergeCell ref="F11:F12"/>
    <mergeCell ref="I3:I4"/>
    <mergeCell ref="I8:I9"/>
    <mergeCell ref="I11:I12"/>
    <mergeCell ref="B18:D18"/>
    <mergeCell ref="A19:D19"/>
    <mergeCell ref="A5:A18"/>
    <mergeCell ref="B5:B10"/>
    <mergeCell ref="B13:B14"/>
    <mergeCell ref="B15:B16"/>
    <mergeCell ref="C5:C6"/>
    <mergeCell ref="C8:C9"/>
    <mergeCell ref="B11:C12"/>
    <mergeCell ref="C13:D13"/>
    <mergeCell ref="C14:D14"/>
    <mergeCell ref="C15:D15"/>
    <mergeCell ref="C16:D16"/>
    <mergeCell ref="B17:D17"/>
    <mergeCell ref="A1:I1"/>
    <mergeCell ref="F2:I2"/>
    <mergeCell ref="E3:H3"/>
    <mergeCell ref="C7:D7"/>
    <mergeCell ref="C10:D10"/>
    <mergeCell ref="E8:E9"/>
    <mergeCell ref="A3:D4"/>
  </mergeCells>
  <phoneticPr fontId="5" type="noConversion"/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2019-01-25T08:15:19Z</cp:lastPrinted>
  <dcterms:created xsi:type="dcterms:W3CDTF">2016-04-07T02:42:00Z</dcterms:created>
  <dcterms:modified xsi:type="dcterms:W3CDTF">2019-01-28T03:52:22Z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